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epr\Desktop\"/>
    </mc:Choice>
  </mc:AlternateContent>
  <workbookProtection workbookAlgorithmName="SHA-512" workbookHashValue="N0oYye3+tpalpAobSl1kO945m30zt14t7vMqIoZPjRKVsnGnTDC6ZX0v4L3kroW1aZjasnmRxYO253znBMuupg==" workbookSaltValue="2v6Xhxm0WyhTWjGgmzXo9Q==" workbookSpinCount="100000" lockStructure="1"/>
  <bookViews>
    <workbookView xWindow="0" yWindow="0" windowWidth="28800" windowHeight="12330"/>
  </bookViews>
  <sheets>
    <sheet name="Form" sheetId="2" r:id="rId1"/>
    <sheet name="Data" sheetId="1" r:id="rId2"/>
    <sheet name="Print" sheetId="3" r:id="rId3"/>
    <sheet name="คู่มือ" sheetId="6" r:id="rId4"/>
    <sheet name="Sheet1" sheetId="4" state="hidden" r:id="rId5"/>
    <sheet name="TAX" sheetId="5" state="hidden" r:id="rId6"/>
  </sheets>
  <definedNames>
    <definedName name="EmployeeTable">Data!$A$2:$AE$11</definedName>
    <definedName name="Finish">Print!$C$6</definedName>
    <definedName name="No">Print!$C$2</definedName>
    <definedName name="Start">Print!$C$5</definedName>
    <definedName name="Total">Print!$C$4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  <c r="B17" i="2"/>
  <c r="C7" i="2"/>
  <c r="D7" i="2"/>
  <c r="T6" i="1"/>
  <c r="T4" i="1"/>
  <c r="T3" i="1"/>
  <c r="T2" i="1"/>
  <c r="T5" i="1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AG3" i="1"/>
  <c r="AG4" i="1"/>
  <c r="AG5" i="1"/>
  <c r="AG6" i="1"/>
  <c r="AG2" i="1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S6" i="1"/>
  <c r="S5" i="1"/>
  <c r="S4" i="1"/>
  <c r="S3" i="1"/>
  <c r="S2" i="1"/>
  <c r="A16" i="2"/>
  <c r="AI6" i="1"/>
  <c r="AF6" i="1"/>
  <c r="U6" i="5"/>
  <c r="U6" i="1"/>
  <c r="A7" i="2"/>
  <c r="AI5" i="1"/>
  <c r="AF5" i="1"/>
  <c r="U5" i="5"/>
  <c r="U5" i="1"/>
  <c r="AI4" i="1"/>
  <c r="AF4" i="1"/>
  <c r="U4" i="5"/>
  <c r="U4" i="1"/>
  <c r="AI3" i="1"/>
  <c r="AF3" i="1"/>
  <c r="U3" i="5"/>
  <c r="U3" i="1"/>
  <c r="AI2" i="1"/>
  <c r="AF2" i="1"/>
  <c r="U2" i="5"/>
  <c r="U2" i="1"/>
  <c r="D16" i="2"/>
  <c r="D15" i="2"/>
  <c r="D14" i="2"/>
  <c r="D13" i="2"/>
  <c r="D12" i="2"/>
  <c r="D11" i="2"/>
  <c r="D10" i="2"/>
  <c r="D9" i="2"/>
  <c r="AD6" i="1"/>
  <c r="AD5" i="1"/>
  <c r="AD4" i="1"/>
  <c r="AE4" i="1"/>
  <c r="AD3" i="1"/>
  <c r="D8" i="2"/>
  <c r="AD2" i="1"/>
  <c r="AE2" i="1"/>
  <c r="AE5" i="1"/>
  <c r="AE6" i="1"/>
  <c r="AE3" i="1"/>
  <c r="C14" i="2"/>
  <c r="C13" i="2"/>
  <c r="C16" i="2"/>
  <c r="C15" i="2"/>
  <c r="A15" i="2"/>
  <c r="B16" i="2"/>
  <c r="B15" i="2"/>
  <c r="C4" i="3"/>
  <c r="E2" i="3"/>
  <c r="A5" i="4"/>
  <c r="A4" i="4"/>
  <c r="A3" i="4"/>
  <c r="A2" i="4"/>
  <c r="A1" i="4"/>
  <c r="A8" i="2"/>
  <c r="C12" i="2"/>
  <c r="C11" i="2"/>
  <c r="C10" i="2"/>
  <c r="C9" i="2"/>
  <c r="C8" i="2"/>
  <c r="A14" i="2"/>
  <c r="A13" i="2"/>
  <c r="A12" i="2"/>
  <c r="A11" i="2"/>
  <c r="A10" i="2"/>
  <c r="A9" i="2"/>
  <c r="B14" i="2"/>
  <c r="B13" i="2"/>
  <c r="B12" i="2"/>
  <c r="B11" i="2"/>
  <c r="B10" i="2"/>
  <c r="B9" i="2"/>
  <c r="B8" i="2"/>
  <c r="B7" i="2"/>
  <c r="E8" i="2"/>
</calcChain>
</file>

<file path=xl/comments1.xml><?xml version="1.0" encoding="utf-8"?>
<comments xmlns="http://schemas.openxmlformats.org/spreadsheetml/2006/main">
  <authors>
    <author>Windows User</author>
    <author>HP431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 xml:space="preserve">
ประกันสังคมคำนวณ
มีการปัดเศษด้วย
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สูตรคือ TAX!ตามด้วยชื่อCell
เฃ่น TAX!U2
คือสูตรการหาภาษีของCell U2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</rPr>
          <t>HP431:</t>
        </r>
        <r>
          <rPr>
            <sz val="9"/>
            <color indexed="81"/>
            <rFont val="Tahoma"/>
            <family val="2"/>
          </rPr>
          <t xml:space="preserve">
 เปลี่ยนได้ตามรายการหักที่เปลี่ยนไป ตามที่สรรพากรกำหนด
หักลดหย่อนที่นำไปคำนวณภาษี Column U
=((S2*12)-AG2-AH2-AI2)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</rPr>
          <t>HP431:</t>
        </r>
        <r>
          <rPr>
            <sz val="9"/>
            <color indexed="81"/>
            <rFont val="Tahoma"/>
            <family val="2"/>
          </rPr>
          <t xml:space="preserve">
หักค่าใช้จ่ายเป็นการเหมาได้ร้อยละ 50 ของเงินได้แต่รวมกันแล้วต้องไม่เกิน 100,000 บาท
=IF(((I2*12)/2)&gt;100000,100000,(I2*12))
</t>
        </r>
      </text>
    </comment>
  </commentList>
</comments>
</file>

<file path=xl/sharedStrings.xml><?xml version="1.0" encoding="utf-8"?>
<sst xmlns="http://schemas.openxmlformats.org/spreadsheetml/2006/main" count="77" uniqueCount="70">
  <si>
    <t>คำนำหน้า</t>
  </si>
  <si>
    <t>ชื่อ</t>
  </si>
  <si>
    <t>ตำแหน่ง</t>
  </si>
  <si>
    <t>น.ส.</t>
  </si>
  <si>
    <t>นาย</t>
  </si>
  <si>
    <t>เจ้าหน้าที่พัสดุสโตร์</t>
  </si>
  <si>
    <t>เลขประจำตัว</t>
  </si>
  <si>
    <t>จำนวนพนักงานทั้งหมด</t>
  </si>
  <si>
    <t>เงินเดือน</t>
  </si>
  <si>
    <t>รายการได้</t>
  </si>
  <si>
    <t>รายการหัก</t>
  </si>
  <si>
    <t>เงินได้สุทธิ</t>
  </si>
  <si>
    <t>รวมรายได้</t>
  </si>
  <si>
    <t>รวมรายการหัก</t>
  </si>
  <si>
    <t>ลายเซ็นพนักงาน</t>
  </si>
  <si>
    <t>นามสกุล</t>
  </si>
  <si>
    <t>รัตนาจุติ</t>
  </si>
  <si>
    <t>ผู้จัดการฝ่าย</t>
  </si>
  <si>
    <t>นาคาโชติ</t>
  </si>
  <si>
    <t>จักษุ์เทพสกุล</t>
  </si>
  <si>
    <t>หัวหน้าแผนก</t>
  </si>
  <si>
    <t>ประกันสังคม</t>
  </si>
  <si>
    <t>รัชฎาภรณ์</t>
  </si>
  <si>
    <t>นุติ</t>
  </si>
  <si>
    <t>ผุสดี</t>
  </si>
  <si>
    <t>61005</t>
  </si>
  <si>
    <t>ลำดับที่</t>
  </si>
  <si>
    <t>เริ่มพิมพ์จากลำดับที่</t>
  </si>
  <si>
    <t>สิ้นสุดการพิมพ์ลำดับที่</t>
  </si>
  <si>
    <t>แสดงตัวอย่างลำดับที่</t>
  </si>
  <si>
    <t>คลิกเพื่อดูวีดีโอสอนการใช้งาน</t>
  </si>
  <si>
    <t>……………...…………</t>
  </si>
  <si>
    <t>เจ้าหน้าทั่วไป</t>
  </si>
  <si>
    <t>เปลี่ยนได้ 3</t>
  </si>
  <si>
    <t>เปลี่ยนได้ 5</t>
  </si>
  <si>
    <t>เปลี่ยนได้ 6</t>
  </si>
  <si>
    <t>เปลี่ยนได้ 7</t>
  </si>
  <si>
    <t>เปลี่ยนได้ 8</t>
  </si>
  <si>
    <t>ภาษี</t>
  </si>
  <si>
    <t>เปลี่ยนได้ 4</t>
  </si>
  <si>
    <t>61009</t>
  </si>
  <si>
    <t>ร่ำรวย</t>
  </si>
  <si>
    <t>เงินทอง</t>
  </si>
  <si>
    <t>เลขที่บัญชี</t>
  </si>
  <si>
    <t>032-293-1929</t>
  </si>
  <si>
    <t>575-216-1315</t>
  </si>
  <si>
    <t>311-282-2671</t>
  </si>
  <si>
    <t>311-289-1756</t>
  </si>
  <si>
    <t>รวมรับ</t>
  </si>
  <si>
    <t>รวมจ่าย</t>
  </si>
  <si>
    <t>รับสุทธิ</t>
  </si>
  <si>
    <t>ประธานกรรมการ</t>
  </si>
  <si>
    <t>123-456-7890</t>
  </si>
  <si>
    <t>OT(ชั่วโมง)</t>
  </si>
  <si>
    <t>Commission</t>
  </si>
  <si>
    <t>OT(จำนวนเงิน)</t>
  </si>
  <si>
    <t>ประจำงวดที่</t>
  </si>
  <si>
    <t>2 สค 2562</t>
  </si>
  <si>
    <t>ลดหย่อนรวม</t>
  </si>
  <si>
    <t>ค่าใช้จ่ายเหมา 50%</t>
  </si>
  <si>
    <t>หักค่าลดหย่อนส่วนตัว</t>
  </si>
  <si>
    <t>ขั้นภาษี</t>
  </si>
  <si>
    <t>ขั้นเงินได้สุทธิตั้งแต่</t>
  </si>
  <si>
    <t>เงินได้สุทธิจำนวนสูงสุดของขั้น</t>
  </si>
  <si>
    <t>อัตราภาษี%</t>
  </si>
  <si>
    <t>ภาษีสูงสุดในแต่ละขั้นเงินได้</t>
  </si>
  <si>
    <t>ภาษีสะสมสูงสุดของขั้น</t>
  </si>
  <si>
    <t>–</t>
  </si>
  <si>
    <t>ซีดีเน็กซ์</t>
  </si>
  <si>
    <t>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</si>
</sst>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.00;\-0.00;"/>
    <numFmt numFmtId="166" formatCode="[$-107041E]d\ mmm\ yy;@"/>
    <numFmt numFmtId="167" formatCode="dd\-mm\-yyyy"/>
    <numFmt numFmtId="168" formatCode="#,##0.00;\(#,##0.00\);&quot;&quot;"/>
    <numFmt numFmtId="169" formatCode="#,##0.00_ ;[Red]\-#,##0.00\ 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Cordia New"/>
      <family val="2"/>
    </font>
    <font>
      <sz val="12"/>
      <name val="Cordia New"/>
      <family val="2"/>
    </font>
    <font>
      <b/>
      <sz val="14"/>
      <color theme="1"/>
      <name val="Cordia New"/>
      <family val="2"/>
    </font>
    <font>
      <b/>
      <sz val="14"/>
      <name val="Cordia New"/>
      <family val="2"/>
    </font>
    <font>
      <sz val="22"/>
      <name val="Arial"/>
      <family val="2"/>
    </font>
    <font>
      <sz val="20"/>
      <name val="Cordia New"/>
      <family val="2"/>
    </font>
    <font>
      <b/>
      <sz val="28"/>
      <color rgb="FF339966"/>
      <name val="Arial"/>
      <family val="2"/>
    </font>
    <font>
      <u/>
      <sz val="10"/>
      <color theme="10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color theme="1"/>
      <name val="Cordia New"/>
      <family val="2"/>
    </font>
    <font>
      <sz val="16"/>
      <name val="Cordia New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8"/>
      <name val="Cordia New"/>
      <family val="2"/>
    </font>
    <font>
      <sz val="12"/>
      <name val="Tahoma"/>
      <family val="2"/>
    </font>
    <font>
      <b/>
      <sz val="12"/>
      <color rgb="FF333333"/>
      <name val="Tahoma"/>
      <family val="2"/>
    </font>
    <font>
      <sz val="12"/>
      <color rgb="FF333333"/>
      <name val="Tahoma"/>
      <family val="2"/>
    </font>
    <font>
      <sz val="13"/>
      <name val="Cordia New"/>
      <family val="2"/>
    </font>
    <font>
      <sz val="13"/>
      <color theme="1"/>
      <name val="Cordia New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6" fontId="0" fillId="0" borderId="0" xfId="0" applyNumberFormat="1" applyAlignment="1">
      <alignment horizontal="left"/>
    </xf>
    <xf numFmtId="0" fontId="8" fillId="0" borderId="0" xfId="0" applyFont="1" applyAlignment="1" applyProtection="1">
      <alignment horizontal="left" indent="1"/>
      <protection hidden="1"/>
    </xf>
    <xf numFmtId="0" fontId="0" fillId="0" borderId="0" xfId="0" applyProtection="1">
      <protection locked="0" hidden="1"/>
    </xf>
    <xf numFmtId="0" fontId="0" fillId="0" borderId="0" xfId="0" applyBorder="1" applyAlignment="1"/>
    <xf numFmtId="0" fontId="10" fillId="0" borderId="0" xfId="2"/>
    <xf numFmtId="0" fontId="12" fillId="0" borderId="0" xfId="0" applyFont="1" applyAlignment="1" applyProtection="1">
      <alignment horizontal="right" vertical="center"/>
      <protection hidden="1"/>
    </xf>
    <xf numFmtId="0" fontId="13" fillId="4" borderId="0" xfId="0" applyFont="1" applyFill="1" applyAlignment="1" applyProtection="1">
      <alignment vertical="center"/>
      <protection hidden="1"/>
    </xf>
    <xf numFmtId="165" fontId="4" fillId="0" borderId="0" xfId="0" applyNumberFormat="1" applyFont="1" applyBorder="1" applyProtection="1">
      <protection locked="0"/>
    </xf>
    <xf numFmtId="164" fontId="4" fillId="0" borderId="0" xfId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1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164" fontId="10" fillId="0" borderId="0" xfId="1" applyFont="1" applyProtection="1"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10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164" fontId="21" fillId="0" borderId="1" xfId="1" applyFont="1" applyBorder="1" applyAlignment="1">
      <alignment horizontal="center" vertical="center"/>
    </xf>
    <xf numFmtId="164" fontId="23" fillId="13" borderId="1" xfId="1" applyFont="1" applyFill="1" applyBorder="1" applyAlignment="1">
      <alignment horizontal="left" vertical="top" wrapText="1"/>
    </xf>
    <xf numFmtId="164" fontId="23" fillId="14" borderId="1" xfId="1" applyFont="1" applyFill="1" applyBorder="1" applyAlignment="1">
      <alignment horizontal="left" vertical="top" wrapText="1"/>
    </xf>
    <xf numFmtId="0" fontId="23" fillId="13" borderId="1" xfId="1" applyNumberFormat="1" applyFont="1" applyFill="1" applyBorder="1" applyAlignment="1">
      <alignment horizontal="center" vertical="top" wrapText="1"/>
    </xf>
    <xf numFmtId="164" fontId="23" fillId="13" borderId="1" xfId="1" applyFont="1" applyFill="1" applyBorder="1" applyAlignment="1">
      <alignment horizontal="center" vertical="top" wrapText="1"/>
    </xf>
    <xf numFmtId="4" fontId="0" fillId="14" borderId="0" xfId="0" applyNumberFormat="1" applyFill="1"/>
    <xf numFmtId="4" fontId="21" fillId="14" borderId="10" xfId="0" applyNumberFormat="1" applyFont="1" applyFill="1" applyBorder="1" applyAlignment="1">
      <alignment horizontal="right" vertical="center" wrapText="1"/>
    </xf>
    <xf numFmtId="4" fontId="21" fillId="0" borderId="1" xfId="1" applyNumberFormat="1" applyFont="1" applyBorder="1" applyAlignment="1">
      <alignment horizontal="center" vertical="center"/>
    </xf>
    <xf numFmtId="4" fontId="0" fillId="14" borderId="0" xfId="0" applyNumberFormat="1" applyFill="1" applyAlignment="1">
      <alignment horizontal="right" vertical="center"/>
    </xf>
    <xf numFmtId="164" fontId="0" fillId="0" borderId="0" xfId="1" applyFont="1"/>
    <xf numFmtId="164" fontId="0" fillId="12" borderId="0" xfId="1" applyFont="1" applyFill="1"/>
    <xf numFmtId="0" fontId="14" fillId="12" borderId="0" xfId="0" applyFont="1" applyFill="1" applyBorder="1" applyAlignment="1" applyProtection="1">
      <alignment vertical="center"/>
      <protection locked="0"/>
    </xf>
    <xf numFmtId="169" fontId="17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/>
    <xf numFmtId="165" fontId="6" fillId="0" borderId="0" xfId="0" applyNumberFormat="1" applyFont="1" applyAlignment="1" applyProtection="1"/>
    <xf numFmtId="165" fontId="4" fillId="0" borderId="0" xfId="0" applyNumberFormat="1" applyFont="1" applyProtection="1"/>
    <xf numFmtId="164" fontId="3" fillId="0" borderId="0" xfId="1" applyFont="1" applyBorder="1" applyAlignment="1" applyProtection="1">
      <alignment horizontal="right" vertical="center"/>
    </xf>
    <xf numFmtId="165" fontId="6" fillId="0" borderId="0" xfId="0" applyNumberFormat="1" applyFont="1" applyAlignment="1" applyProtection="1">
      <alignment horizontal="center" vertical="center"/>
    </xf>
    <xf numFmtId="164" fontId="3" fillId="0" borderId="0" xfId="1" applyFont="1" applyBorder="1" applyAlignment="1" applyProtection="1">
      <alignment horizontal="left" vertical="center"/>
    </xf>
    <xf numFmtId="165" fontId="3" fillId="0" borderId="0" xfId="0" applyNumberFormat="1" applyFont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vertical="center"/>
    </xf>
    <xf numFmtId="164" fontId="3" fillId="0" borderId="0" xfId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center" vertical="center"/>
      <protection locked="0"/>
    </xf>
    <xf numFmtId="167" fontId="14" fillId="2" borderId="0" xfId="0" applyNumberFormat="1" applyFont="1" applyFill="1" applyBorder="1" applyAlignment="1" applyProtection="1">
      <alignment horizontal="center" vertical="center"/>
      <protection locked="0"/>
    </xf>
    <xf numFmtId="164" fontId="14" fillId="5" borderId="0" xfId="1" applyFont="1" applyFill="1" applyBorder="1" applyAlignment="1" applyProtection="1">
      <alignment horizontal="center" vertical="center"/>
      <protection locked="0"/>
    </xf>
    <xf numFmtId="168" fontId="14" fillId="5" borderId="0" xfId="1" applyNumberFormat="1" applyFont="1" applyFill="1" applyBorder="1" applyAlignment="1" applyProtection="1">
      <alignment horizontal="center" vertical="center"/>
      <protection locked="0"/>
    </xf>
    <xf numFmtId="164" fontId="14" fillId="6" borderId="0" xfId="1" applyFont="1" applyFill="1" applyBorder="1" applyAlignment="1" applyProtection="1">
      <alignment horizontal="center" vertical="center"/>
      <protection locked="0"/>
    </xf>
    <xf numFmtId="168" fontId="14" fillId="6" borderId="0" xfId="1" applyNumberFormat="1" applyFont="1" applyFill="1" applyBorder="1" applyAlignment="1" applyProtection="1">
      <alignment horizontal="center" vertical="center"/>
      <protection locked="0"/>
    </xf>
    <xf numFmtId="168" fontId="14" fillId="7" borderId="0" xfId="1" applyNumberFormat="1" applyFont="1" applyFill="1" applyBorder="1" applyAlignment="1" applyProtection="1">
      <alignment horizontal="center" vertical="center"/>
      <protection locked="0"/>
    </xf>
    <xf numFmtId="0" fontId="14" fillId="1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167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1" applyFont="1" applyFill="1" applyBorder="1" applyAlignment="1" applyProtection="1">
      <alignment vertical="center"/>
      <protection locked="0"/>
    </xf>
    <xf numFmtId="168" fontId="14" fillId="0" borderId="0" xfId="1" applyNumberFormat="1" applyFont="1" applyFill="1" applyBorder="1" applyAlignment="1" applyProtection="1">
      <alignment vertical="center"/>
      <protection locked="0"/>
    </xf>
    <xf numFmtId="164" fontId="14" fillId="0" borderId="0" xfId="1" applyFont="1" applyFill="1" applyBorder="1" applyAlignment="1" applyProtection="1">
      <alignment vertical="center"/>
      <protection locked="0" hidden="1"/>
    </xf>
    <xf numFmtId="43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vertical="center"/>
      <protection locked="0"/>
    </xf>
    <xf numFmtId="167" fontId="14" fillId="0" borderId="0" xfId="0" applyNumberFormat="1" applyFont="1" applyBorder="1" applyAlignment="1" applyProtection="1">
      <alignment horizontal="center" vertical="center"/>
      <protection locked="0"/>
    </xf>
    <xf numFmtId="164" fontId="14" fillId="0" borderId="0" xfId="1" applyFont="1" applyBorder="1" applyAlignment="1" applyProtection="1">
      <alignment vertical="center"/>
      <protection locked="0"/>
    </xf>
    <xf numFmtId="168" fontId="14" fillId="0" borderId="0" xfId="1" applyNumberFormat="1" applyFont="1" applyBorder="1" applyAlignment="1" applyProtection="1">
      <alignment vertical="center"/>
      <protection locked="0"/>
    </xf>
    <xf numFmtId="168" fontId="14" fillId="0" borderId="0" xfId="0" applyNumberFormat="1" applyFont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horizontal="center" vertical="center"/>
    </xf>
    <xf numFmtId="165" fontId="15" fillId="0" borderId="3" xfId="0" applyNumberFormat="1" applyFont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3" fillId="0" borderId="3" xfId="0" applyNumberFormat="1" applyFont="1" applyBorder="1" applyAlignment="1" applyProtection="1">
      <alignment horizontal="center" vertical="center" wrapText="1"/>
    </xf>
    <xf numFmtId="165" fontId="16" fillId="3" borderId="0" xfId="0" applyNumberFormat="1" applyFont="1" applyFill="1" applyBorder="1" applyAlignment="1" applyProtection="1">
      <alignment horizontal="right"/>
    </xf>
    <xf numFmtId="168" fontId="24" fillId="0" borderId="2" xfId="0" applyNumberFormat="1" applyFont="1" applyFill="1" applyBorder="1" applyAlignment="1" applyProtection="1">
      <alignment horizontal="left" vertical="center" indent="1"/>
    </xf>
    <xf numFmtId="168" fontId="25" fillId="0" borderId="3" xfId="1" applyNumberFormat="1" applyFont="1" applyBorder="1" applyAlignment="1" applyProtection="1">
      <alignment horizontal="right" vertical="center" indent="1"/>
    </xf>
    <xf numFmtId="168" fontId="24" fillId="0" borderId="0" xfId="0" applyNumberFormat="1" applyFont="1" applyFill="1" applyBorder="1" applyAlignment="1" applyProtection="1">
      <alignment horizontal="left" vertical="center" indent="1"/>
    </xf>
    <xf numFmtId="168" fontId="24" fillId="0" borderId="3" xfId="1" applyNumberFormat="1" applyFont="1" applyBorder="1" applyAlignment="1" applyProtection="1">
      <alignment horizontal="right" vertical="center" indent="1"/>
    </xf>
    <xf numFmtId="168" fontId="3" fillId="11" borderId="7" xfId="0" applyNumberFormat="1" applyFont="1" applyFill="1" applyBorder="1" applyAlignment="1" applyProtection="1">
      <alignment horizontal="left" indent="1"/>
    </xf>
    <xf numFmtId="168" fontId="3" fillId="11" borderId="8" xfId="1" applyNumberFormat="1" applyFont="1" applyFill="1" applyBorder="1" applyAlignment="1" applyProtection="1">
      <alignment horizontal="right" indent="1"/>
    </xf>
    <xf numFmtId="165" fontId="3" fillId="3" borderId="0" xfId="0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 applyProtection="1">
      <alignment horizontal="left" vertical="center"/>
    </xf>
    <xf numFmtId="165" fontId="15" fillId="4" borderId="7" xfId="0" applyNumberFormat="1" applyFont="1" applyFill="1" applyBorder="1" applyAlignment="1" applyProtection="1">
      <alignment horizontal="center" vertical="center"/>
    </xf>
    <xf numFmtId="165" fontId="15" fillId="4" borderId="8" xfId="0" applyNumberFormat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horizontal="center" vertical="center" wrapText="1"/>
    </xf>
    <xf numFmtId="165" fontId="3" fillId="4" borderId="8" xfId="0" applyNumberFormat="1" applyFont="1" applyFill="1" applyBorder="1" applyAlignment="1" applyProtection="1">
      <alignment horizontal="center" vertical="center" wrapText="1"/>
    </xf>
    <xf numFmtId="164" fontId="16" fillId="0" borderId="3" xfId="1" applyFont="1" applyFill="1" applyBorder="1" applyAlignment="1" applyProtection="1">
      <alignment horizontal="center" vertical="center"/>
    </xf>
    <xf numFmtId="164" fontId="16" fillId="0" borderId="5" xfId="1" applyFont="1" applyFill="1" applyBorder="1" applyAlignment="1" applyProtection="1">
      <alignment horizontal="center" vertical="center"/>
    </xf>
    <xf numFmtId="165" fontId="3" fillId="0" borderId="6" xfId="0" applyNumberFormat="1" applyFont="1" applyBorder="1" applyAlignment="1" applyProtection="1">
      <alignment horizontal="center" vertical="center"/>
    </xf>
    <xf numFmtId="165" fontId="3" fillId="0" borderId="3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8" formatCode="#,##0.00;\(#,##0.00\);&quot;&quot;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dd\-mm\-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dd\-mm\-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.00;\-0.0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.00;\-0.0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.00;\-0.0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0.00;\-0.0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042B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youtu.be/WpC71giEFS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866774</xdr:colOff>
      <xdr:row>0</xdr:row>
      <xdr:rowOff>47625</xdr:rowOff>
    </xdr:from>
    <xdr:to>
      <xdr:col>3</xdr:col>
      <xdr:colOff>1095374</xdr:colOff>
      <xdr:row>2</xdr:row>
      <xdr:rowOff>200025</xdr:rowOff>
    </xdr:to>
    <xdr:sp macro="" textlink="" fLocksText="0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66774" y="47625"/>
          <a:ext cx="4143375" cy="7905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200" b="1" i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บริษัท ซีดีเน็กซ์</a:t>
          </a:r>
          <a:r>
            <a:rPr lang="th-TH" sz="1200" b="1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จำกัด</a:t>
          </a:r>
          <a:r>
            <a:rPr lang="th-TH" sz="1200" b="1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th-TH" sz="1200" b="0" i="0" u="none" strike="noStrike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(เปลี่ยนชื่อและที่อยู่บริษัทตรงนี้)</a:t>
          </a:r>
          <a:r>
            <a:rPr lang="en-US" sz="1000" b="0" i="0" u="none" strike="noStrike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/>
          </a:r>
          <a:br>
            <a:rPr lang="en-US" sz="1000" b="0" i="0" u="none" strike="noStrike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  <a:t>99/28</a:t>
          </a:r>
          <a:r>
            <a:rPr lang="th-TH" sz="900" b="0" i="0" baseline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  <a:t> หมู่4 </a:t>
          </a:r>
          <a: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  <a:t>อาคารซอฟท์แวร์พาร์ค ถ.แจ้งวัฒนะ  </a:t>
          </a:r>
          <a:b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</a:br>
          <a: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  <a:t>ต.คลองเกลือ อ.ปากเกร็ด จ.นนทบุรี 11120</a:t>
          </a:r>
          <a:b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</a:br>
          <a:r>
            <a:rPr lang="th-TH" sz="900" b="0" i="0">
              <a:solidFill>
                <a:schemeClr val="dk1"/>
              </a:solidFill>
              <a:effectLst/>
              <a:latin typeface="Cordia New" panose="020B0304020202020204" pitchFamily="34" charset="-34"/>
              <a:ea typeface="+mn-ea"/>
              <a:cs typeface="+mn-cs"/>
            </a:rPr>
            <a:t>เลขที่ผู้เสียภาษี </a:t>
          </a:r>
          <a:r>
            <a:rPr lang="en-US" sz="900" b="0" i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0105547148848</a:t>
          </a:r>
          <a:endParaRPr lang="en-US" sz="900" b="0" i="0" u="none" strike="noStrike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LocksWithSheet="0"/>
  </xdr:twoCellAnchor>
  <xdr:twoCellAnchor editAs="oneCell">
    <xdr:from>
      <xdr:col>0</xdr:col>
      <xdr:colOff>0</xdr:colOff>
      <xdr:row>0</xdr:row>
      <xdr:rowOff>19050</xdr:rowOff>
    </xdr:from>
    <xdr:to>
      <xdr:col>0</xdr:col>
      <xdr:colOff>817426</xdr:colOff>
      <xdr:row>2</xdr:row>
      <xdr:rowOff>198301</xdr:rowOff>
    </xdr:to>
    <xdr:pic>
      <xdr:nvPicPr>
        <xdr:cNvPr id="3" name="Picture 2" descr="Click ที่รูปเลือกเปลี่ยนรูปภาพ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9050"/>
          <a:ext cx="817426" cy="817426"/>
        </a:xfrm>
        <a:prstGeom prst="rect">
          <a:avLst/>
        </a:prstGeom>
      </xdr:spPr>
    </xdr:pic>
    <xdr:clientData fLocksWithSheet="0"/>
  </xdr:twoCellAnchor>
  <xdr:twoCellAnchor>
    <xdr:from>
      <xdr:col>1</xdr:col>
      <xdr:colOff>971553</xdr:colOff>
      <xdr:row>3</xdr:row>
      <xdr:rowOff>28577</xdr:rowOff>
    </xdr:from>
    <xdr:to>
      <xdr:col>3</xdr:col>
      <xdr:colOff>857251</xdr:colOff>
      <xdr:row>3</xdr:row>
      <xdr:rowOff>238889</xdr:rowOff>
    </xdr:to>
    <xdr:sp macro="" textlink="Sheet1!A1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2276478" y="981077"/>
          <a:ext cx="2495548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0388CC8-EAEE-42BC-BDDA-9BCADED54E6C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l"/>
            <a:t>นายซีดีเน็กซ์  จำกัด</a:t>
          </a:fld>
          <a:endParaRPr lang="th-TH" sz="1400"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1</xdr:col>
      <xdr:colOff>628651</xdr:colOff>
      <xdr:row>3</xdr:row>
      <xdr:rowOff>28569</xdr:rowOff>
    </xdr:from>
    <xdr:to>
      <xdr:col>1</xdr:col>
      <xdr:colOff>1050647</xdr:colOff>
      <xdr:row>3</xdr:row>
      <xdr:rowOff>238881</xdr:rowOff>
    </xdr:to>
    <xdr:sp macro="" textlink="Data!D1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1933576" y="981069"/>
          <a:ext cx="421996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2569FC2-1E39-4555-8DA8-5B62909D40D0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ctr"/>
            <a:t>ชื่อ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0</xdr:col>
      <xdr:colOff>2</xdr:colOff>
      <xdr:row>3</xdr:row>
      <xdr:rowOff>38100</xdr:rowOff>
    </xdr:from>
    <xdr:to>
      <xdr:col>0</xdr:col>
      <xdr:colOff>962026</xdr:colOff>
      <xdr:row>3</xdr:row>
      <xdr:rowOff>248412</xdr:rowOff>
    </xdr:to>
    <xdr:sp macro="" textlink="Data!B1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>
        <a:xfrm>
          <a:off x="2" y="990600"/>
          <a:ext cx="962024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0214FC9-A3E6-4E93-90C8-1FD881E7576F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l"/>
            <a:t>เลขประจำตัว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0</xdr:col>
      <xdr:colOff>876301</xdr:colOff>
      <xdr:row>3</xdr:row>
      <xdr:rowOff>38100</xdr:rowOff>
    </xdr:from>
    <xdr:to>
      <xdr:col>1</xdr:col>
      <xdr:colOff>139348</xdr:colOff>
      <xdr:row>3</xdr:row>
      <xdr:rowOff>248412</xdr:rowOff>
    </xdr:to>
    <xdr:sp macro="" textlink="Sheet1!A2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/>
        </xdr:cNvSpPr>
      </xdr:nvSpPr>
      <xdr:spPr>
        <a:xfrm>
          <a:off x="876301" y="990600"/>
          <a:ext cx="567972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EDA6756-F8F2-448C-9604-A3B32D6FD996}" type="TxLink">
            <a:rPr lang="en-US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l"/>
            <a:t>61009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4</xdr:col>
      <xdr:colOff>95250</xdr:colOff>
      <xdr:row>3</xdr:row>
      <xdr:rowOff>28575</xdr:rowOff>
    </xdr:from>
    <xdr:to>
      <xdr:col>4</xdr:col>
      <xdr:colOff>1242332</xdr:colOff>
      <xdr:row>3</xdr:row>
      <xdr:rowOff>209550</xdr:rowOff>
    </xdr:to>
    <xdr:sp macro="" textlink="Sheet1!A4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/>
        </xdr:cNvSpPr>
      </xdr:nvSpPr>
      <xdr:spPr>
        <a:xfrm>
          <a:off x="5314950" y="981075"/>
          <a:ext cx="114708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C46467BE-5A7D-46E9-AD78-3F0151FED49F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r"/>
            <a:t>ประธานกรรมการ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3</xdr:col>
      <xdr:colOff>590550</xdr:colOff>
      <xdr:row>3</xdr:row>
      <xdr:rowOff>28575</xdr:rowOff>
    </xdr:from>
    <xdr:to>
      <xdr:col>4</xdr:col>
      <xdr:colOff>95249</xdr:colOff>
      <xdr:row>3</xdr:row>
      <xdr:rowOff>238887</xdr:rowOff>
    </xdr:to>
    <xdr:sp macro="" textlink="Data!F1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/>
        </xdr:cNvSpPr>
      </xdr:nvSpPr>
      <xdr:spPr>
        <a:xfrm>
          <a:off x="4505325" y="981075"/>
          <a:ext cx="809624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59732975-C4D5-417C-BCA4-D8E7FB7DCE27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r"/>
            <a:t>ตำแหน่ง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3</xdr:col>
      <xdr:colOff>933451</xdr:colOff>
      <xdr:row>1</xdr:row>
      <xdr:rowOff>228600</xdr:rowOff>
    </xdr:from>
    <xdr:to>
      <xdr:col>4</xdr:col>
      <xdr:colOff>104776</xdr:colOff>
      <xdr:row>2</xdr:row>
      <xdr:rowOff>115062</xdr:rowOff>
    </xdr:to>
    <xdr:sp macro="" textlink="Data!H1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/>
        </xdr:cNvSpPr>
      </xdr:nvSpPr>
      <xdr:spPr>
        <a:xfrm>
          <a:off x="4848226" y="542925"/>
          <a:ext cx="476250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8704390F-D83A-4BCD-8DA6-C4C8111438F0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r"/>
            <a:t> 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3</xdr:col>
      <xdr:colOff>600075</xdr:colOff>
      <xdr:row>2</xdr:row>
      <xdr:rowOff>114300</xdr:rowOff>
    </xdr:from>
    <xdr:to>
      <xdr:col>4</xdr:col>
      <xdr:colOff>104774</xdr:colOff>
      <xdr:row>3</xdr:row>
      <xdr:rowOff>10287</xdr:rowOff>
    </xdr:to>
    <xdr:sp macro="" textlink="Data!G1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/>
        </xdr:cNvSpPr>
      </xdr:nvSpPr>
      <xdr:spPr>
        <a:xfrm>
          <a:off x="4514850" y="752475"/>
          <a:ext cx="809624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895E288E-ABA3-4AEA-AA06-FEFF7BA598E3}" type="TxLink">
            <a:rPr lang="th-TH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r"/>
            <a:t>เลขที่บัญชี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4</xdr:col>
      <xdr:colOff>276225</xdr:colOff>
      <xdr:row>2</xdr:row>
      <xdr:rowOff>114307</xdr:rowOff>
    </xdr:from>
    <xdr:to>
      <xdr:col>4</xdr:col>
      <xdr:colOff>1262060</xdr:colOff>
      <xdr:row>3</xdr:row>
      <xdr:rowOff>10294</xdr:rowOff>
    </xdr:to>
    <xdr:sp macro="" textlink="Sheet1!A3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/>
        </xdr:cNvSpPr>
      </xdr:nvSpPr>
      <xdr:spPr>
        <a:xfrm>
          <a:off x="5495925" y="752482"/>
          <a:ext cx="985835" cy="210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546FE5A4-F1A8-4694-B0BE-4892C08684EF}" type="TxLink">
            <a:rPr lang="en-US" sz="1400" b="0" i="0" u="none" strike="noStrike">
              <a:solidFill>
                <a:srgbClr val="000000"/>
              </a:solidFill>
              <a:latin typeface="Cordia New" panose="020B0304020202020204" pitchFamily="34" charset="-34"/>
              <a:ea typeface="Tahoma" panose="020B0604030504040204" pitchFamily="34" charset="0"/>
              <a:cs typeface="Cordia New" panose="020B0304020202020204" pitchFamily="34" charset="-34"/>
            </a:rPr>
            <a:pPr algn="r"/>
            <a:t>123-456-7890</a:t>
          </a:fld>
          <a:endParaRPr lang="th-TH" sz="1400" b="0" i="0" u="none" strike="noStrike">
            <a:solidFill>
              <a:srgbClr val="000000"/>
            </a:solidFill>
            <a:latin typeface="Cordia New" panose="020B0304020202020204" pitchFamily="34" charset="-34"/>
            <a:ea typeface="Tahoma" panose="020B0604030504040204" pitchFamily="34" charset="0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4</xdr:col>
      <xdr:colOff>257175</xdr:colOff>
      <xdr:row>1</xdr:row>
      <xdr:rowOff>142875</xdr:rowOff>
    </xdr:from>
    <xdr:to>
      <xdr:col>4</xdr:col>
      <xdr:colOff>1257300</xdr:colOff>
      <xdr:row>2</xdr:row>
      <xdr:rowOff>104775</xdr:rowOff>
    </xdr:to>
    <xdr:sp macro="" textlink="Print!C3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76875" y="457200"/>
          <a:ext cx="1000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fld id="{907F11CC-2F81-45FC-9263-F3DFB83B565B}" type="TxLink">
            <a:rPr lang="en-US" sz="1400" b="0" i="0" u="none" strike="noStrike">
              <a:solidFill>
                <a:srgbClr val="000000"/>
              </a:solidFill>
              <a:latin typeface="Cordia New" panose="020B0304020202020204" pitchFamily="34" charset="-34"/>
              <a:cs typeface="Cordia New" panose="020B0304020202020204" pitchFamily="34" charset="-34"/>
            </a:rPr>
            <a:pPr algn="r"/>
            <a:t>2 สค 2562</a:t>
          </a:fld>
          <a:endParaRPr lang="en-US" sz="1400" b="0" i="0" u="none" strike="noStrike">
            <a:solidFill>
              <a:srgbClr val="000000"/>
            </a:solidFill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 fLocksWithSheet="0"/>
  </xdr:twoCellAnchor>
  <xdr:twoCellAnchor>
    <xdr:from>
      <xdr:col>3</xdr:col>
      <xdr:colOff>485776</xdr:colOff>
      <xdr:row>1</xdr:row>
      <xdr:rowOff>152400</xdr:rowOff>
    </xdr:from>
    <xdr:to>
      <xdr:col>4</xdr:col>
      <xdr:colOff>95251</xdr:colOff>
      <xdr:row>2</xdr:row>
      <xdr:rowOff>142875</xdr:rowOff>
    </xdr:to>
    <xdr:sp macro="" textlink="Print!A3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00551" y="466725"/>
          <a:ext cx="91440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fld id="{1C59E445-F911-4FE6-921B-A3EDEA96FA4E}" type="TxLink">
            <a:rPr lang="th-TH" sz="1400" b="0" i="0" u="none" strike="noStrike">
              <a:solidFill>
                <a:srgbClr val="000000"/>
              </a:solidFill>
              <a:latin typeface="Arial"/>
              <a:cs typeface="Cordia New" panose="020B0304020202020204" pitchFamily="34" charset="-34"/>
            </a:rPr>
            <a:pPr algn="r"/>
            <a:t>ประจำงวดที่</a:t>
          </a:fld>
          <a:endParaRPr lang="en-US" sz="1400" b="0" i="0" u="none" strike="noStrike">
            <a:solidFill>
              <a:srgbClr val="000000"/>
            </a:solidFill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 fLocksWithSheet="0"/>
  </xdr:twoCellAnchor>
  <xdr:oneCellAnchor>
    <xdr:from>
      <xdr:col>2</xdr:col>
      <xdr:colOff>1047750</xdr:colOff>
      <xdr:row>9</xdr:row>
      <xdr:rowOff>19050</xdr:rowOff>
    </xdr:from>
    <xdr:ext cx="2819400" cy="1466850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657600" y="2476500"/>
          <a:ext cx="2819400" cy="1466850"/>
        </a:xfrm>
        <a:prstGeom prst="rect">
          <a:avLst/>
        </a:prstGeom>
        <a:solidFill>
          <a:schemeClr val="lt1">
            <a:alpha val="0"/>
          </a:schemeClr>
        </a:solidFill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800" b="1" i="0" u="none" strike="noStrike" cap="none" spc="0">
              <a:ln w="22225">
                <a:solidFill>
                  <a:sysClr val="windowText" lastClr="000000"/>
                </a:solidFill>
                <a:prstDash val="solid"/>
              </a:ln>
              <a:noFill/>
              <a:effectLst/>
              <a:latin typeface="Arial"/>
            </a:rPr>
            <a:t>Test</a:t>
          </a:r>
          <a:endParaRPr lang="en-US" sz="8800" b="1" cap="none" spc="0">
            <a:ln w="22225">
              <a:solidFill>
                <a:sysClr val="windowText" lastClr="000000"/>
              </a:solidFill>
              <a:prstDash val="solid"/>
            </a:ln>
            <a:noFill/>
            <a:effectLst/>
          </a:endParaRPr>
        </a:p>
      </xdr:txBody>
    </xdr:sp>
    <xdr:clientData/>
  </xdr:oneCellAnchor>
  <xdr:twoCellAnchor editAs="oneCell">
    <xdr:from>
      <xdr:col>7</xdr:col>
      <xdr:colOff>9525</xdr:colOff>
      <xdr:row>0</xdr:row>
      <xdr:rowOff>47625</xdr:rowOff>
    </xdr:from>
    <xdr:to>
      <xdr:col>9</xdr:col>
      <xdr:colOff>247650</xdr:colOff>
      <xdr:row>4</xdr:row>
      <xdr:rowOff>180975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47625"/>
          <a:ext cx="1457325" cy="1457325"/>
        </a:xfrm>
        <a:prstGeom prst="rect">
          <a:avLst/>
        </a:prstGeom>
      </xdr:spPr>
    </xdr:pic>
    <xdr:clientData fPrintsWithSheet="0"/>
  </xdr:twoCellAnchor>
  <xdr:twoCellAnchor>
    <xdr:from>
      <xdr:col>7</xdr:col>
      <xdr:colOff>38101</xdr:colOff>
      <xdr:row>4</xdr:row>
      <xdr:rowOff>200023</xdr:rowOff>
    </xdr:from>
    <xdr:to>
      <xdr:col>14</xdr:col>
      <xdr:colOff>323850</xdr:colOff>
      <xdr:row>18</xdr:row>
      <xdr:rowOff>152400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781926" y="1523998"/>
          <a:ext cx="4552949" cy="3381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ลูกค้า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CDNEX 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จะได้ใช้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 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ทดลองฟรี</a:t>
          </a:r>
          <a:b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พิมพ์ได้ครั้งละ 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th-TH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Record</a:t>
          </a:r>
          <a:r>
            <a:rPr lang="th-TH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โดยสั่งซื้อสลิปเงินเดือน 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 ชุด </a:t>
          </a:r>
          <a:r>
            <a:rPr lang="en-US" sz="1100" b="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1,070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บาท</a:t>
          </a:r>
          <a:b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ค่าส่ง กทม 75 บาท ต่างจังหวัด 90 บาท</a:t>
          </a:r>
          <a:b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*** เปลี่ยน </a:t>
          </a:r>
          <a:r>
            <a:rPr lang="en-US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Logo  </a:t>
          </a:r>
          <a:r>
            <a:rPr lang="th-TH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ให้ </a:t>
          </a:r>
          <a:r>
            <a:rPr lang="en-US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Click </a:t>
          </a:r>
          <a:r>
            <a:rPr lang="th-TH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ขวาที่ </a:t>
          </a:r>
          <a:r>
            <a:rPr lang="en-US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Logo </a:t>
          </a:r>
          <a:r>
            <a:rPr lang="th-TH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เลือก </a:t>
          </a:r>
          <a:r>
            <a:rPr lang="en-US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Change Picture ***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 วิธีการสั่งซื้อโปรแกรม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 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เต็ม (1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000 บาท )</a:t>
          </a:r>
          <a:b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บริษัทที่2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ขึ้นไปบริษัทละ 300 บาท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000"/>
            <a:t/>
          </a:r>
          <a:br>
            <a:rPr lang="th-TH" sz="1000"/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พิมพ์สั่งซื้อโปรแกรมพิมพ์สลิปเงินเดือน</a:t>
          </a:r>
          <a:r>
            <a:rPr lang="th-TH" sz="1000"/>
            <a:t/>
          </a:r>
          <a:br>
            <a:rPr lang="th-TH" sz="1000"/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ชำระค่าโปรแกรมพร้อมส่งหลักฐานมาทาง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Line 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ด้านบน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LineID: @cdnex</a:t>
          </a:r>
          <a:r>
            <a:rPr lang="en-US" sz="1000"/>
            <a:t/>
          </a:r>
          <a:br>
            <a:rPr lang="en-US" sz="1000"/>
          </a:br>
          <a:r>
            <a:rPr lang="th-TH" sz="1000"/>
            <a:t>   </a:t>
          </a:r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th-TH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เลขที่ บ/ช กสิกรไทย </a:t>
          </a:r>
          <a:r>
            <a:rPr lang="th-TH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006-316-6030</a:t>
          </a:r>
          <a:r>
            <a:rPr lang="th-TH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th-TH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ชื่อบัญชี ผุสดี แก้วกระจ่าง</a:t>
          </a:r>
          <a:br>
            <a:rPr lang="th-TH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แก้ไขชื่อบริษัทของท่านบน</a:t>
          </a:r>
          <a:r>
            <a:rPr lang="th-TH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โปรแกรมเวอร์ชั่นเต็มจะเปลี่ยนไม่ได้</a:t>
          </a:r>
          <a:r>
            <a:rPr lang="th-TH" sz="1000"/>
            <a:t/>
          </a:r>
          <a:br>
            <a:rPr lang="th-TH" sz="1000"/>
          </a:b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ส่ง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</a:t>
          </a:r>
          <a:r>
            <a:rPr lang="th-T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กลับมาที่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cdnexcom@gmail.com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เพื่อปลดล็อค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th-TH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   รายละเอียดตรงนี้จะไม่</a:t>
          </a:r>
          <a:r>
            <a:rPr lang="th-TH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show </a:t>
          </a:r>
          <a:r>
            <a:rPr lang="th-TH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ตอนพิมพ์ **</a:t>
          </a:r>
          <a:endParaRPr lang="en-US" sz="10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000">
            <a:effectLst/>
          </a:endParaRPr>
        </a:p>
        <a:p>
          <a:r>
            <a:rPr lang="th-TH" sz="1000" b="0" i="0" u="none" strike="noStrike">
              <a:solidFill>
                <a:srgbClr val="000000"/>
              </a:solidFill>
              <a:latin typeface="Arial"/>
            </a:rPr>
            <a:t> 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895350</xdr:colOff>
      <xdr:row>0</xdr:row>
      <xdr:rowOff>104775</xdr:rowOff>
    </xdr:from>
    <xdr:to>
      <xdr:col>22</xdr:col>
      <xdr:colOff>838200</xdr:colOff>
      <xdr:row>2</xdr:row>
      <xdr:rowOff>142875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688175" y="104775"/>
          <a:ext cx="1790700" cy="55245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นำช่อง 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AF </a:t>
          </a:r>
          <a:r>
            <a:rPr lang="th-TH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มาคำนวณภาษี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31</xdr:col>
      <xdr:colOff>1314450</xdr:colOff>
      <xdr:row>0</xdr:row>
      <xdr:rowOff>104775</xdr:rowOff>
    </xdr:from>
    <xdr:to>
      <xdr:col>32</xdr:col>
      <xdr:colOff>990600</xdr:colOff>
      <xdr:row>2</xdr:row>
      <xdr:rowOff>142875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18050" y="104775"/>
          <a:ext cx="1152525" cy="55245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AG+AH+AI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</xdr:colOff>
          <xdr:row>6</xdr:row>
          <xdr:rowOff>323850</xdr:rowOff>
        </xdr:from>
        <xdr:to>
          <xdr:col>3</xdr:col>
          <xdr:colOff>0</xdr:colOff>
          <xdr:row>7</xdr:row>
          <xdr:rowOff>485775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28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266700</xdr:colOff>
      <xdr:row>6</xdr:row>
      <xdr:rowOff>123825</xdr:rowOff>
    </xdr:from>
    <xdr:to>
      <xdr:col>4</xdr:col>
      <xdr:colOff>1219200</xdr:colOff>
      <xdr:row>7</xdr:row>
      <xdr:rowOff>314325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324225"/>
          <a:ext cx="952500" cy="723900"/>
        </a:xfrm>
        <a:prstGeom prst="rect">
          <a:avLst/>
        </a:prstGeom>
      </xdr:spPr>
    </xdr:pic>
    <xdr:clientData/>
  </xdr:twoCellAnchor>
  <xdr:oneCellAnchor>
    <xdr:from>
      <xdr:col>2</xdr:col>
      <xdr:colOff>1847850</xdr:colOff>
      <xdr:row>2</xdr:row>
      <xdr:rowOff>0</xdr:rowOff>
    </xdr:from>
    <xdr:ext cx="428625" cy="53340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10125" y="1066800"/>
          <a:ext cx="428625" cy="5334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</a:t>
          </a:r>
        </a:p>
      </xdr:txBody>
    </xdr:sp>
    <xdr:clientData/>
  </xdr:oneCellAnchor>
  <xdr:oneCellAnchor>
    <xdr:from>
      <xdr:col>3</xdr:col>
      <xdr:colOff>0</xdr:colOff>
      <xdr:row>3</xdr:row>
      <xdr:rowOff>514350</xdr:rowOff>
    </xdr:from>
    <xdr:ext cx="428625" cy="533401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19650" y="2114550"/>
          <a:ext cx="428625" cy="5334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</a:t>
          </a:r>
        </a:p>
      </xdr:txBody>
    </xdr:sp>
    <xdr:clientData/>
  </xdr:oneCellAnchor>
  <xdr:oneCellAnchor>
    <xdr:from>
      <xdr:col>3</xdr:col>
      <xdr:colOff>0</xdr:colOff>
      <xdr:row>5</xdr:row>
      <xdr:rowOff>9525</xdr:rowOff>
    </xdr:from>
    <xdr:ext cx="428625" cy="53340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819650" y="2676525"/>
          <a:ext cx="428625" cy="5334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3</a:t>
          </a:r>
        </a:p>
      </xdr:txBody>
    </xdr:sp>
    <xdr:clientData/>
  </xdr:oneCellAnchor>
  <xdr:oneCellAnchor>
    <xdr:from>
      <xdr:col>3</xdr:col>
      <xdr:colOff>0</xdr:colOff>
      <xdr:row>6</xdr:row>
      <xdr:rowOff>409575</xdr:rowOff>
    </xdr:from>
    <xdr:ext cx="428625" cy="533401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819650" y="3609975"/>
          <a:ext cx="428625" cy="5334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4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1362074</xdr:colOff>
      <xdr:row>2</xdr:row>
      <xdr:rowOff>0</xdr:rowOff>
    </xdr:from>
    <xdr:to>
      <xdr:col>7</xdr:col>
      <xdr:colOff>1171574</xdr:colOff>
      <xdr:row>13</xdr:row>
      <xdr:rowOff>57150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62074" y="685800"/>
          <a:ext cx="9344025" cy="38290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แถวที่ 1 สามารถแก้ไขได้ </a:t>
          </a:r>
          <a:b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Version  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นี้พิมพ์ได้ </a:t>
          </a:r>
          <a:r>
            <a:rPr lang="th-TH" sz="16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คน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สามารถใส่สูตรได้ เช่นประกันสังคม, ภาษี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ล่วงเวลา </a:t>
          </a:r>
          <a:r>
            <a:rPr lang="th-TH" sz="1600">
              <a:solidFill>
                <a:sysClr val="windowText" lastClr="000000"/>
              </a:solidFill>
            </a:rPr>
            <a:t>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Column 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ไหนไม่ต้องการให้ทำการ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Hide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ลบไม่ได้ </a:t>
          </a:r>
          <a:r>
            <a:rPr lang="th-TH" sz="1600">
              <a:solidFill>
                <a:sysClr val="windowText" lastClr="000000"/>
              </a:solidFill>
            </a:rPr>
            <a:t>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*** กรณีพนักงานลาออกให้ลบแถวนั้นออกแล้วจัดเรียงลำดับที่ใหม่ (</a:t>
          </a:r>
          <a:r>
            <a:rPr lang="en-US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Column A) </a:t>
          </a:r>
          <a:r>
            <a:rPr lang="en-US" sz="1600">
              <a:solidFill>
                <a:srgbClr val="FF0000"/>
              </a:solidFill>
            </a:rPr>
            <a:t> </a:t>
          </a:r>
          <a:r>
            <a:rPr lang="en-US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สามารถปรับแต่งไปใช้กับฟอร์มอื่นได้เช่น 50ทวิ ,ใบแจ้งค่าใช้จ่ายนิติบุคคล *** </a:t>
          </a:r>
          <a:r>
            <a:rPr lang="th-TH" sz="1600">
              <a:solidFill>
                <a:sysClr val="windowText" lastClr="000000"/>
              </a:solidFill>
            </a:rPr>
            <a:t>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รายการใดไม่ใช่ผลรวมของรายได้เช่น ชั่วโมง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ให้แก้สูตรในคอลัมน์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S1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โดยไม่เอา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K1 </a:t>
          </a:r>
          <a:r>
            <a:rPr lang="th-TH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มารวมเป็นต้น *** </a:t>
          </a:r>
          <a: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6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6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 b="0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Version</a:t>
          </a:r>
          <a:r>
            <a:rPr lang="en-US" sz="1600" b="0" i="0" u="sng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600" b="0" i="0" u="sng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ทดลอง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จะพิมพ์ได้ในลำดับที่ 1 - 3 เท่านั้น</a:t>
          </a:r>
          <a:b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*** หากใช้งานมากกว่า 3 ให้ </a:t>
          </a:r>
          <a:r>
            <a:rPr lang="en-US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Copy </a:t>
          </a:r>
          <a:r>
            <a:rPr lang="th-TH" sz="16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ลำดับอื่นมาอยู่ในลำดับที่ 1-3 เพื่อพิมพ์</a:t>
          </a:r>
          <a:endParaRPr lang="en-US" sz="1600" b="0" i="0" u="none" strike="noStrike">
            <a:solidFill>
              <a:sysClr val="windowText" lastClr="000000"/>
            </a:solidFill>
            <a:latin typeface="Arial"/>
            <a:cs typeface="+mn-cs"/>
          </a:endParaRPr>
        </a:p>
      </xdr:txBody>
    </xdr:sp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2:AE11" headerRowCount="0" totalsRowShown="0" headerRowDxfId="65" dataDxfId="63" headerRowBorderDxfId="64" tableBorderDxfId="62" headerRowCellStyle="Comma" dataCellStyle="Comma">
  <tableColumns count="31">
    <tableColumn id="1" name="Column1" headerRowDxfId="61" dataDxfId="60"/>
    <tableColumn id="2" name="Column2" headerRowDxfId="59" dataDxfId="58"/>
    <tableColumn id="3" name="Column3" headerRowDxfId="57" dataDxfId="56"/>
    <tableColumn id="4" name="Column4" headerRowDxfId="55" dataDxfId="54"/>
    <tableColumn id="5" name="Column5" headerRowDxfId="53" dataDxfId="52"/>
    <tableColumn id="6" name="Column6" headerRowDxfId="51" dataDxfId="50"/>
    <tableColumn id="7" name="Column7" headerRowDxfId="49" dataDxfId="48"/>
    <tableColumn id="8" name="Column8" headerRowDxfId="47" dataDxfId="46"/>
    <tableColumn id="9" name="Column9" headerRowDxfId="45" dataDxfId="44" headerRowCellStyle="Comma" dataCellStyle="Comma"/>
    <tableColumn id="10" name="Column10" headerRowDxfId="43" dataDxfId="42" headerRowCellStyle="Comma" dataCellStyle="Comma"/>
    <tableColumn id="11" name="Column11" headerRowDxfId="41" dataDxfId="40" headerRowCellStyle="Comma" dataCellStyle="Comma"/>
    <tableColumn id="12" name="Column12" headerRowDxfId="39" dataDxfId="38" headerRowCellStyle="Comma" dataCellStyle="Comma"/>
    <tableColumn id="13" name="Column13" headerRowDxfId="37" dataDxfId="36" headerRowCellStyle="Comma" dataCellStyle="Comma"/>
    <tableColumn id="14" name="Column14" headerRowDxfId="35" dataDxfId="34" headerRowCellStyle="Comma" dataCellStyle="Comma"/>
    <tableColumn id="15" name="Column15" headerRowDxfId="33" dataDxfId="32" headerRowCellStyle="Comma" dataCellStyle="Comma"/>
    <tableColumn id="16" name="Column16" headerRowDxfId="31" dataDxfId="30" headerRowCellStyle="Comma" dataCellStyle="Comma"/>
    <tableColumn id="17" name="Column17" headerRowDxfId="29" dataDxfId="28" headerRowCellStyle="Comma" dataCellStyle="Comma"/>
    <tableColumn id="18" name="Column18" headerRowDxfId="27" dataDxfId="26" headerRowCellStyle="Comma" dataCellStyle="Comma"/>
    <tableColumn id="19" name="Column19" headerRowDxfId="25" dataDxfId="24" headerRowCellStyle="Comma" dataCellStyle="Comma"/>
    <tableColumn id="20" name="Column20" headerRowDxfId="23" dataDxfId="22" headerRowCellStyle="Comma" dataCellStyle="Comma"/>
    <tableColumn id="21" name="Column21" headerRowDxfId="21" dataDxfId="20" headerRowCellStyle="Comma" dataCellStyle="Comma"/>
    <tableColumn id="22" name="Column22" headerRowDxfId="19" dataDxfId="18" headerRowCellStyle="Comma" dataCellStyle="Comma"/>
    <tableColumn id="23" name="Column23" headerRowDxfId="17" dataDxfId="16" headerRowCellStyle="Comma" dataCellStyle="Comma"/>
    <tableColumn id="24" name="Column24" headerRowDxfId="15" dataDxfId="14" headerRowCellStyle="Comma" dataCellStyle="Comma"/>
    <tableColumn id="25" name="Column25" headerRowDxfId="13" dataDxfId="12" headerRowCellStyle="Comma" dataCellStyle="Comma"/>
    <tableColumn id="26" name="Column26" headerRowDxfId="11" dataDxfId="10" headerRowCellStyle="Comma" dataCellStyle="Comma"/>
    <tableColumn id="27" name="Column27" headerRowDxfId="9" dataDxfId="8" headerRowCellStyle="Comma" dataCellStyle="Comma"/>
    <tableColumn id="28" name="Column28" headerRowDxfId="7" dataDxfId="6" headerRowCellStyle="Comma" dataCellStyle="Comma"/>
    <tableColumn id="29" name="Column29" headerRowDxfId="5" dataDxfId="4" headerRowCellStyle="Comma" dataCellStyle="Comma"/>
    <tableColumn id="30" name="Column30" headerRowDxfId="3" dataDxfId="2" headerRowCellStyle="Comma"/>
    <tableColumn id="31" name="Column31" headerRowDxfId="1" dataDxfId="0" headerRowCellStyle="Comm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sz="1000" b="0" i="0" u="none" strike="noStrike">
            <a:solidFill>
              <a:srgbClr val="000000"/>
            </a:solidFill>
            <a:latin typeface="Arial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youtu.be/WpC71giEFS0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"/>
  <sheetViews>
    <sheetView showGridLines="0" tabSelected="1" showWhiteSpace="0" zoomScale="120" zoomScaleNormal="120" zoomScaleSheetLayoutView="100" workbookViewId="0">
      <selection activeCell="D8" sqref="D8"/>
    </sheetView>
  </sheetViews>
  <sheetFormatPr defaultRowHeight="18.75" x14ac:dyDescent="0.45"/>
  <cols>
    <col min="1" max="1" width="19.5703125" style="16" customWidth="1"/>
    <col min="2" max="2" width="19.5703125" style="14" customWidth="1"/>
    <col min="3" max="3" width="19.5703125" style="16" customWidth="1"/>
    <col min="4" max="4" width="19.5703125" style="14" customWidth="1"/>
    <col min="5" max="5" width="19.5703125" style="16" customWidth="1"/>
    <col min="6" max="16384" width="9.140625" style="2"/>
  </cols>
  <sheetData>
    <row r="1" spans="1:5" ht="24.75" customHeight="1" x14ac:dyDescent="0.45">
      <c r="A1" s="39"/>
      <c r="B1" s="39"/>
      <c r="C1" s="39"/>
      <c r="D1" s="39"/>
      <c r="E1" s="39"/>
    </row>
    <row r="2" spans="1:5" ht="25.5" customHeight="1" x14ac:dyDescent="0.45">
      <c r="A2" s="40"/>
      <c r="B2" s="40"/>
      <c r="C2" s="40"/>
      <c r="D2" s="40"/>
      <c r="E2" s="40"/>
    </row>
    <row r="3" spans="1:5" ht="24.75" customHeight="1" x14ac:dyDescent="0.45">
      <c r="A3" s="41"/>
      <c r="B3" s="42"/>
      <c r="C3" s="43"/>
      <c r="D3" s="44"/>
      <c r="E3" s="45"/>
    </row>
    <row r="4" spans="1:5" s="3" customFormat="1" ht="29.25" customHeight="1" x14ac:dyDescent="0.2">
      <c r="A4" s="46"/>
      <c r="B4" s="94"/>
      <c r="C4" s="94"/>
      <c r="D4" s="47"/>
      <c r="E4" s="48"/>
    </row>
    <row r="5" spans="1:5" ht="20.25" customHeight="1" x14ac:dyDescent="0.45">
      <c r="A5" s="95" t="s">
        <v>9</v>
      </c>
      <c r="B5" s="96"/>
      <c r="C5" s="97" t="s">
        <v>10</v>
      </c>
      <c r="D5" s="98"/>
      <c r="E5" s="101" t="s">
        <v>11</v>
      </c>
    </row>
    <row r="6" spans="1:5" ht="8.25" customHeight="1" x14ac:dyDescent="0.45">
      <c r="A6" s="81"/>
      <c r="B6" s="82"/>
      <c r="C6" s="83"/>
      <c r="D6" s="84"/>
      <c r="E6" s="102"/>
    </row>
    <row r="7" spans="1:5" ht="20.25" customHeight="1" x14ac:dyDescent="0.45">
      <c r="A7" s="86" t="str">
        <f>Data!I1</f>
        <v>เงินเดือน</v>
      </c>
      <c r="B7" s="87">
        <f>VLOOKUP(No,EmployeeTable,9,0)</f>
        <v>8321</v>
      </c>
      <c r="C7" s="88" t="str">
        <f>Data!T1</f>
        <v>ประกันสังคม</v>
      </c>
      <c r="D7" s="89">
        <f>VLOOKUP(No,EmployeeTable,20,0)</f>
        <v>416</v>
      </c>
      <c r="E7" s="103"/>
    </row>
    <row r="8" spans="1:5" ht="20.25" customHeight="1" x14ac:dyDescent="0.45">
      <c r="A8" s="86" t="str">
        <f>Data!J1</f>
        <v>OT(จำนวนเงิน)</v>
      </c>
      <c r="B8" s="89">
        <f>VLOOKUP(No,EmployeeTable,10,0)</f>
        <v>100</v>
      </c>
      <c r="C8" s="88" t="str">
        <f>Data!U1</f>
        <v>ภาษี</v>
      </c>
      <c r="D8" s="89">
        <f>VLOOKUP(No,EmployeeTable,21,0)</f>
        <v>0</v>
      </c>
      <c r="E8" s="99">
        <f>B17-D17</f>
        <v>8005</v>
      </c>
    </row>
    <row r="9" spans="1:5" ht="20.25" customHeight="1" x14ac:dyDescent="0.45">
      <c r="A9" s="86" t="str">
        <f>Data!K1</f>
        <v>OT(ชั่วโมง)</v>
      </c>
      <c r="B9" s="89">
        <f>VLOOKUP(No,EmployeeTable,11,0)</f>
        <v>1</v>
      </c>
      <c r="C9" s="88" t="str">
        <f>Data!V1</f>
        <v>เปลี่ยนได้ 3</v>
      </c>
      <c r="D9" s="89">
        <f>VLOOKUP(No,EmployeeTable,22,0)</f>
        <v>0</v>
      </c>
      <c r="E9" s="99"/>
    </row>
    <row r="10" spans="1:5" ht="20.25" customHeight="1" x14ac:dyDescent="0.45">
      <c r="A10" s="86" t="str">
        <f>Data!L1</f>
        <v>Commission</v>
      </c>
      <c r="B10" s="89">
        <f>VLOOKUP(No,EmployeeTable,12,0)</f>
        <v>0</v>
      </c>
      <c r="C10" s="88" t="str">
        <f>Data!W1</f>
        <v>เปลี่ยนได้ 4</v>
      </c>
      <c r="D10" s="89">
        <f>VLOOKUP(No,EmployeeTable,23,0)</f>
        <v>0</v>
      </c>
      <c r="E10" s="100"/>
    </row>
    <row r="11" spans="1:5" ht="20.25" customHeight="1" x14ac:dyDescent="0.45">
      <c r="A11" s="86" t="str">
        <f>Data!M1</f>
        <v>เปลี่ยนได้ 5</v>
      </c>
      <c r="B11" s="89">
        <f>VLOOKUP(No,EmployeeTable,13,0)</f>
        <v>0</v>
      </c>
      <c r="C11" s="88" t="str">
        <f>Data!X1</f>
        <v>เปลี่ยนได้ 5</v>
      </c>
      <c r="D11" s="89">
        <f>VLOOKUP(No,EmployeeTable,24,0)</f>
        <v>0</v>
      </c>
      <c r="E11" s="93"/>
    </row>
    <row r="12" spans="1:5" ht="20.25" customHeight="1" x14ac:dyDescent="0.45">
      <c r="A12" s="86" t="str">
        <f>Data!N1</f>
        <v>เปลี่ยนได้ 6</v>
      </c>
      <c r="B12" s="89">
        <f>VLOOKUP(No,EmployeeTable,14,0)</f>
        <v>0</v>
      </c>
      <c r="C12" s="88" t="str">
        <f>Data!Y1</f>
        <v>เปลี่ยนได้ 6</v>
      </c>
      <c r="D12" s="89">
        <f>VLOOKUP(No,EmployeeTable,25,0)</f>
        <v>0</v>
      </c>
      <c r="E12" s="93"/>
    </row>
    <row r="13" spans="1:5" ht="20.25" customHeight="1" x14ac:dyDescent="0.45">
      <c r="A13" s="86" t="str">
        <f>Data!O1</f>
        <v>เปลี่ยนได้ 7</v>
      </c>
      <c r="B13" s="89">
        <f>VLOOKUP(No,EmployeeTable,15,0)</f>
        <v>0</v>
      </c>
      <c r="C13" s="88" t="str">
        <f>Data!Z1</f>
        <v>เปลี่ยนได้ 7</v>
      </c>
      <c r="D13" s="89">
        <f>VLOOKUP(No,EmployeeTable,26,0)</f>
        <v>0</v>
      </c>
      <c r="E13" s="93"/>
    </row>
    <row r="14" spans="1:5" ht="20.25" customHeight="1" x14ac:dyDescent="0.45">
      <c r="A14" s="86" t="str">
        <f>Data!P1</f>
        <v>เปลี่ยนได้ 8</v>
      </c>
      <c r="B14" s="89">
        <f>VLOOKUP(No,EmployeeTable,16,0)</f>
        <v>0</v>
      </c>
      <c r="C14" s="88">
        <f>Data!AA1</f>
        <v>0</v>
      </c>
      <c r="D14" s="89">
        <f>VLOOKUP(No,EmployeeTable,27,0)</f>
        <v>0</v>
      </c>
      <c r="E14" s="93"/>
    </row>
    <row r="15" spans="1:5" ht="20.25" customHeight="1" x14ac:dyDescent="0.45">
      <c r="A15" s="86">
        <f>Data!Q1</f>
        <v>0</v>
      </c>
      <c r="B15" s="89">
        <f>VLOOKUP(No,EmployeeTable,17,0)</f>
        <v>0</v>
      </c>
      <c r="C15" s="88">
        <f>Data!AB1</f>
        <v>0</v>
      </c>
      <c r="D15" s="89">
        <f>VLOOKUP(No,EmployeeTable,28,0)</f>
        <v>0</v>
      </c>
      <c r="E15" s="93"/>
    </row>
    <row r="16" spans="1:5" ht="20.25" customHeight="1" x14ac:dyDescent="0.55000000000000004">
      <c r="A16" s="86">
        <f>Data!R1</f>
        <v>0</v>
      </c>
      <c r="B16" s="89">
        <f>VLOOKUP(No,EmployeeTable,18,0)</f>
        <v>0</v>
      </c>
      <c r="C16" s="88">
        <f>Data!AC1</f>
        <v>0</v>
      </c>
      <c r="D16" s="89">
        <f>VLOOKUP(No,EmployeeTable,29,0)</f>
        <v>0</v>
      </c>
      <c r="E16" s="85" t="s">
        <v>31</v>
      </c>
    </row>
    <row r="17" spans="1:5" ht="20.25" customHeight="1" x14ac:dyDescent="0.5">
      <c r="A17" s="90" t="s">
        <v>12</v>
      </c>
      <c r="B17" s="91">
        <f>VLOOKUP(No,EmployeeTable,19,0)</f>
        <v>8421</v>
      </c>
      <c r="C17" s="90" t="s">
        <v>13</v>
      </c>
      <c r="D17" s="91">
        <f>VLOOKUP(No,EmployeeTable,30,0)</f>
        <v>416</v>
      </c>
      <c r="E17" s="92" t="s">
        <v>14</v>
      </c>
    </row>
    <row r="18" spans="1:5" x14ac:dyDescent="0.45">
      <c r="A18" s="11"/>
      <c r="B18" s="12"/>
      <c r="C18" s="13"/>
      <c r="E18" s="13"/>
    </row>
    <row r="19" spans="1:5" x14ac:dyDescent="0.45">
      <c r="A19" s="15"/>
      <c r="B19" s="12"/>
    </row>
    <row r="20" spans="1:5" x14ac:dyDescent="0.45">
      <c r="A20" s="15"/>
      <c r="B20" s="12"/>
    </row>
    <row r="21" spans="1:5" x14ac:dyDescent="0.45">
      <c r="A21" s="15"/>
      <c r="B21" s="12"/>
    </row>
    <row r="22" spans="1:5" x14ac:dyDescent="0.45">
      <c r="A22" s="15"/>
      <c r="B22" s="12"/>
      <c r="D22" s="17"/>
    </row>
  </sheetData>
  <sheetProtection algorithmName="SHA-512" hashValue="7BT4G7qj7b38gxMglD3lYv0oKuy6nKFet1KROXykAhPgk+5d0fHZNRoSs4fv2CZ3XUEDrXhnrwjOEpgAhhq3sw==" saltValue="Byt99US+yJWbD9PVGpzmwg==" spinCount="100000" sheet="1" objects="1" formatCells="0" formatColumns="0" formatRows="0" insertColumns="0" insertRows="0" insertHyperlinks="0" deleteColumns="0" deleteRows="0" sort="0" autoFilter="0" pivotTables="0"/>
  <protectedRanges>
    <protectedRange algorithmName="SHA-512" hashValue="XuVQeGryBye0fWMMqQnwb6Kt6hRkvMCJtJHw+sGr0+oZwLrKL9MsfUj5cR1XjKvf7f/kuNFLEVMZFyykoeu6tA==" saltValue="0I7yv0Zt/JWPZ3OJpZwknw==" spinCount="100000" sqref="C2:D3 E2 E5:E18 B3 D4:D6 A2:A14 B5:C14 A17:D18" name="Range1"/>
    <protectedRange algorithmName="SHA-512" hashValue="XuVQeGryBye0fWMMqQnwb6Kt6hRkvMCJtJHw+sGr0+oZwLrKL9MsfUj5cR1XjKvf7f/kuNFLEVMZFyykoeu6tA==" saltValue="0I7yv0Zt/JWPZ3OJpZwknw==" spinCount="100000" sqref="A15:C16" name="Range1_2"/>
    <protectedRange algorithmName="SHA-512" hashValue="XuVQeGryBye0fWMMqQnwb6Kt6hRkvMCJtJHw+sGr0+oZwLrKL9MsfUj5cR1XjKvf7f/kuNFLEVMZFyykoeu6tA==" saltValue="0I7yv0Zt/JWPZ3OJpZwknw==" spinCount="100000" sqref="D7:D16" name="Range1_1"/>
  </protectedRanges>
  <mergeCells count="6">
    <mergeCell ref="E11:E15"/>
    <mergeCell ref="B4:C4"/>
    <mergeCell ref="A5:B5"/>
    <mergeCell ref="C5:D5"/>
    <mergeCell ref="E8:E10"/>
    <mergeCell ref="E5:E7"/>
  </mergeCells>
  <phoneticPr fontId="2" type="noConversion"/>
  <printOptions horizontalCentered="1"/>
  <pageMargins left="0" right="0" top="0" bottom="0" header="0" footer="0"/>
  <pageSetup paperSize="168" orientation="portrait" blackAndWhite="1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11"/>
  <sheetViews>
    <sheetView showGridLines="0" topLeftCell="P1" workbookViewId="0">
      <pane ySplit="1" topLeftCell="A2" activePane="bottomLeft" state="frozen"/>
      <selection pane="bottomLeft" activeCell="D11" sqref="D11"/>
    </sheetView>
  </sheetViews>
  <sheetFormatPr defaultRowHeight="20.25" customHeight="1" x14ac:dyDescent="0.2"/>
  <cols>
    <col min="1" max="1" width="11.5703125" style="73" customWidth="1"/>
    <col min="2" max="2" width="11.85546875" style="74" bestFit="1" customWidth="1"/>
    <col min="3" max="3" width="12.140625" style="75" bestFit="1" customWidth="1"/>
    <col min="4" max="4" width="12.85546875" style="60" customWidth="1"/>
    <col min="5" max="5" width="14.140625" style="60" customWidth="1"/>
    <col min="6" max="6" width="19.28515625" style="60" customWidth="1"/>
    <col min="7" max="7" width="15.140625" style="76" customWidth="1"/>
    <col min="8" max="8" width="15.7109375" style="77" bestFit="1" customWidth="1"/>
    <col min="9" max="9" width="15.5703125" style="78" bestFit="1" customWidth="1"/>
    <col min="10" max="10" width="16.140625" style="78" bestFit="1" customWidth="1"/>
    <col min="11" max="18" width="13.85546875" style="78" customWidth="1"/>
    <col min="19" max="19" width="12.7109375" style="79" customWidth="1"/>
    <col min="20" max="29" width="13.85546875" style="78" customWidth="1"/>
    <col min="30" max="30" width="12.7109375" style="80" customWidth="1"/>
    <col min="31" max="31" width="12.7109375" style="80" bestFit="1" customWidth="1"/>
    <col min="32" max="32" width="22.140625" style="60" customWidth="1"/>
    <col min="33" max="33" width="21.28515625" style="60" customWidth="1"/>
    <col min="34" max="34" width="20.85546875" style="60" customWidth="1"/>
    <col min="35" max="35" width="15.7109375" style="60" customWidth="1"/>
    <col min="36" max="16384" width="9.140625" style="60"/>
  </cols>
  <sheetData>
    <row r="1" spans="1:35" ht="20.25" customHeight="1" x14ac:dyDescent="0.2">
      <c r="A1" s="50" t="s">
        <v>26</v>
      </c>
      <c r="B1" s="51" t="s">
        <v>6</v>
      </c>
      <c r="C1" s="52" t="s">
        <v>0</v>
      </c>
      <c r="D1" s="52" t="s">
        <v>1</v>
      </c>
      <c r="E1" s="52" t="s">
        <v>15</v>
      </c>
      <c r="F1" s="52" t="s">
        <v>2</v>
      </c>
      <c r="G1" s="51" t="s">
        <v>43</v>
      </c>
      <c r="H1" s="53"/>
      <c r="I1" s="54" t="s">
        <v>8</v>
      </c>
      <c r="J1" s="54" t="s">
        <v>55</v>
      </c>
      <c r="K1" s="54" t="s">
        <v>53</v>
      </c>
      <c r="L1" s="54" t="s">
        <v>54</v>
      </c>
      <c r="M1" s="54" t="s">
        <v>34</v>
      </c>
      <c r="N1" s="54" t="s">
        <v>35</v>
      </c>
      <c r="O1" s="54" t="s">
        <v>36</v>
      </c>
      <c r="P1" s="54" t="s">
        <v>37</v>
      </c>
      <c r="Q1" s="54"/>
      <c r="R1" s="54"/>
      <c r="S1" s="55" t="s">
        <v>48</v>
      </c>
      <c r="T1" s="56" t="s">
        <v>21</v>
      </c>
      <c r="U1" s="56" t="s">
        <v>38</v>
      </c>
      <c r="V1" s="56" t="s">
        <v>33</v>
      </c>
      <c r="W1" s="56" t="s">
        <v>39</v>
      </c>
      <c r="X1" s="56" t="s">
        <v>34</v>
      </c>
      <c r="Y1" s="56" t="s">
        <v>35</v>
      </c>
      <c r="Z1" s="56" t="s">
        <v>36</v>
      </c>
      <c r="AA1" s="56"/>
      <c r="AB1" s="56"/>
      <c r="AC1" s="56"/>
      <c r="AD1" s="57" t="s">
        <v>49</v>
      </c>
      <c r="AE1" s="58" t="s">
        <v>50</v>
      </c>
      <c r="AF1" s="37" t="s">
        <v>58</v>
      </c>
      <c r="AG1" s="37" t="s">
        <v>59</v>
      </c>
      <c r="AH1" s="37" t="s">
        <v>60</v>
      </c>
      <c r="AI1" s="59" t="s">
        <v>21</v>
      </c>
    </row>
    <row r="2" spans="1:35" s="71" customFormat="1" ht="20.25" customHeight="1" x14ac:dyDescent="0.2">
      <c r="A2" s="61">
        <v>1</v>
      </c>
      <c r="B2" s="62">
        <v>60001</v>
      </c>
      <c r="C2" s="63" t="s">
        <v>3</v>
      </c>
      <c r="D2" s="64" t="s">
        <v>22</v>
      </c>
      <c r="E2" s="64" t="s">
        <v>16</v>
      </c>
      <c r="F2" s="64" t="s">
        <v>17</v>
      </c>
      <c r="G2" s="65" t="s">
        <v>44</v>
      </c>
      <c r="H2" s="66"/>
      <c r="I2" s="67">
        <v>30000</v>
      </c>
      <c r="J2" s="67"/>
      <c r="K2" s="67"/>
      <c r="L2" s="67"/>
      <c r="M2" s="67"/>
      <c r="N2" s="67"/>
      <c r="O2" s="67"/>
      <c r="P2" s="67"/>
      <c r="Q2" s="67"/>
      <c r="R2" s="67"/>
      <c r="S2" s="68">
        <f>I2+J2+L2+M2+N2+O2+P2+Q2+R2</f>
        <v>30000</v>
      </c>
      <c r="T2" s="67">
        <f t="shared" ref="T2:T4" si="0">ROUND(IF(I2&gt;15000,750,I2*5%),0)</f>
        <v>750</v>
      </c>
      <c r="U2" s="69">
        <f>TAX!U2</f>
        <v>170.83333333333334</v>
      </c>
      <c r="V2" s="67">
        <v>145</v>
      </c>
      <c r="W2" s="67">
        <v>100</v>
      </c>
      <c r="X2" s="67">
        <v>250</v>
      </c>
      <c r="Y2" s="67"/>
      <c r="Z2" s="67"/>
      <c r="AA2" s="67"/>
      <c r="AB2" s="67"/>
      <c r="AC2" s="67"/>
      <c r="AD2" s="68">
        <f>SUM(T2:AC2)</f>
        <v>1415.8333333333335</v>
      </c>
      <c r="AE2" s="68">
        <f>S2-AD2</f>
        <v>28584.166666666668</v>
      </c>
      <c r="AF2" s="38">
        <f>IF(((S2*12)-AG2-AH2-AI2)&lt;=0,0,(S2*12)-AG2-AH2-AI2)</f>
        <v>191000</v>
      </c>
      <c r="AG2" s="70">
        <f>IF(((I2*12)/2)&gt;100000,100000,(I2*12)/2)</f>
        <v>100000</v>
      </c>
      <c r="AH2" s="60">
        <v>60000</v>
      </c>
      <c r="AI2" s="70">
        <f>T2*12</f>
        <v>9000</v>
      </c>
    </row>
    <row r="3" spans="1:35" s="71" customFormat="1" ht="20.25" customHeight="1" x14ac:dyDescent="0.2">
      <c r="A3" s="61">
        <v>2</v>
      </c>
      <c r="B3" s="62">
        <v>60002</v>
      </c>
      <c r="C3" s="63" t="s">
        <v>4</v>
      </c>
      <c r="D3" s="64" t="s">
        <v>23</v>
      </c>
      <c r="E3" s="64" t="s">
        <v>18</v>
      </c>
      <c r="F3" s="64" t="s">
        <v>5</v>
      </c>
      <c r="G3" s="65" t="s">
        <v>45</v>
      </c>
      <c r="H3" s="66"/>
      <c r="I3" s="67">
        <v>13500</v>
      </c>
      <c r="J3" s="67">
        <v>350</v>
      </c>
      <c r="K3" s="67">
        <v>10</v>
      </c>
      <c r="L3" s="67">
        <v>300</v>
      </c>
      <c r="M3" s="67">
        <v>300</v>
      </c>
      <c r="N3" s="67">
        <v>98</v>
      </c>
      <c r="O3" s="67"/>
      <c r="P3" s="67"/>
      <c r="Q3" s="67"/>
      <c r="R3" s="67"/>
      <c r="S3" s="68">
        <f t="shared" ref="S3:S6" si="1">I3+J3+L3+M3+N3+O3+P3+Q3+R3</f>
        <v>14548</v>
      </c>
      <c r="T3" s="67">
        <f t="shared" si="0"/>
        <v>675</v>
      </c>
      <c r="U3" s="69">
        <f>TAX!U3</f>
        <v>0</v>
      </c>
      <c r="V3" s="67">
        <v>30</v>
      </c>
      <c r="W3" s="67"/>
      <c r="X3" s="67"/>
      <c r="Y3" s="67"/>
      <c r="Z3" s="67"/>
      <c r="AA3" s="67"/>
      <c r="AB3" s="67"/>
      <c r="AC3" s="67"/>
      <c r="AD3" s="68">
        <f t="shared" ref="AD3:AD6" si="2">SUM(T3:AC3)</f>
        <v>705</v>
      </c>
      <c r="AE3" s="68">
        <f t="shared" ref="AE3:AE6" si="3">S3-AD3</f>
        <v>13843</v>
      </c>
      <c r="AF3" s="38">
        <f t="shared" ref="AF3:AF6" si="4">IF(((S3*12)-AG3-AH3-AI3)&lt;=0,0,(S3*12)-AG3-AH3-AI3)</f>
        <v>25476</v>
      </c>
      <c r="AG3" s="70">
        <f t="shared" ref="AG3:AG6" si="5">IF(((I3*12)/2)&gt;100000,100000,(I3*12)/2)</f>
        <v>81000</v>
      </c>
      <c r="AH3" s="60">
        <v>60000</v>
      </c>
      <c r="AI3" s="70">
        <f t="shared" ref="AI3:AI6" si="6">T3*12</f>
        <v>8100</v>
      </c>
    </row>
    <row r="4" spans="1:35" s="71" customFormat="1" ht="20.25" customHeight="1" x14ac:dyDescent="0.2">
      <c r="A4" s="61">
        <v>3</v>
      </c>
      <c r="B4" s="61">
        <v>60003</v>
      </c>
      <c r="C4" s="63" t="s">
        <v>3</v>
      </c>
      <c r="D4" s="64" t="s">
        <v>24</v>
      </c>
      <c r="E4" s="64" t="s">
        <v>19</v>
      </c>
      <c r="F4" s="64" t="s">
        <v>20</v>
      </c>
      <c r="G4" s="65" t="s">
        <v>46</v>
      </c>
      <c r="H4" s="66"/>
      <c r="I4" s="67">
        <v>30000</v>
      </c>
      <c r="J4" s="67">
        <v>890</v>
      </c>
      <c r="K4" s="67">
        <v>8</v>
      </c>
      <c r="L4" s="67">
        <v>200</v>
      </c>
      <c r="M4" s="67">
        <v>300</v>
      </c>
      <c r="N4" s="67"/>
      <c r="O4" s="67"/>
      <c r="P4" s="67"/>
      <c r="Q4" s="67"/>
      <c r="R4" s="67"/>
      <c r="S4" s="68">
        <f t="shared" si="1"/>
        <v>31390</v>
      </c>
      <c r="T4" s="67">
        <f t="shared" si="0"/>
        <v>750</v>
      </c>
      <c r="U4" s="69">
        <f>TAX!U4</f>
        <v>240.33333333333334</v>
      </c>
      <c r="V4" s="67">
        <v>150</v>
      </c>
      <c r="W4" s="67">
        <v>70</v>
      </c>
      <c r="X4" s="67"/>
      <c r="Y4" s="67"/>
      <c r="Z4" s="67"/>
      <c r="AA4" s="67"/>
      <c r="AB4" s="67"/>
      <c r="AC4" s="67"/>
      <c r="AD4" s="68">
        <f t="shared" si="2"/>
        <v>1210.3333333333335</v>
      </c>
      <c r="AE4" s="68">
        <f t="shared" si="3"/>
        <v>30179.666666666668</v>
      </c>
      <c r="AF4" s="38">
        <f t="shared" si="4"/>
        <v>207680</v>
      </c>
      <c r="AG4" s="70">
        <f t="shared" si="5"/>
        <v>100000</v>
      </c>
      <c r="AH4" s="60">
        <v>60000</v>
      </c>
      <c r="AI4" s="70">
        <f t="shared" si="6"/>
        <v>9000</v>
      </c>
    </row>
    <row r="5" spans="1:35" s="71" customFormat="1" ht="20.25" customHeight="1" x14ac:dyDescent="0.2">
      <c r="A5" s="61">
        <v>4</v>
      </c>
      <c r="B5" s="62" t="s">
        <v>25</v>
      </c>
      <c r="C5" s="63" t="s">
        <v>4</v>
      </c>
      <c r="D5" s="64" t="s">
        <v>41</v>
      </c>
      <c r="E5" s="64" t="s">
        <v>42</v>
      </c>
      <c r="F5" s="64" t="s">
        <v>32</v>
      </c>
      <c r="G5" s="65" t="s">
        <v>47</v>
      </c>
      <c r="H5" s="66"/>
      <c r="I5" s="67">
        <v>8632</v>
      </c>
      <c r="J5" s="67"/>
      <c r="K5" s="67"/>
      <c r="L5" s="67"/>
      <c r="M5" s="67"/>
      <c r="N5" s="67"/>
      <c r="O5" s="67"/>
      <c r="P5" s="67"/>
      <c r="Q5" s="67"/>
      <c r="R5" s="67"/>
      <c r="S5" s="68">
        <f t="shared" si="1"/>
        <v>8632</v>
      </c>
      <c r="T5" s="67">
        <f>ROUND(IF(I5&gt;15000,750,I5*5%),0)</f>
        <v>432</v>
      </c>
      <c r="U5" s="69">
        <f>TAX!U5</f>
        <v>0</v>
      </c>
      <c r="V5" s="67"/>
      <c r="W5" s="67"/>
      <c r="X5" s="67"/>
      <c r="Y5" s="67"/>
      <c r="Z5" s="67"/>
      <c r="AA5" s="67"/>
      <c r="AB5" s="67"/>
      <c r="AC5" s="67"/>
      <c r="AD5" s="68">
        <f t="shared" si="2"/>
        <v>432</v>
      </c>
      <c r="AE5" s="68">
        <f t="shared" si="3"/>
        <v>8200</v>
      </c>
      <c r="AF5" s="38">
        <f t="shared" si="4"/>
        <v>0</v>
      </c>
      <c r="AG5" s="70">
        <f t="shared" si="5"/>
        <v>51792</v>
      </c>
      <c r="AH5" s="60">
        <v>60000</v>
      </c>
      <c r="AI5" s="70">
        <f t="shared" si="6"/>
        <v>5184</v>
      </c>
    </row>
    <row r="6" spans="1:35" s="71" customFormat="1" ht="20.25" customHeight="1" x14ac:dyDescent="0.2">
      <c r="A6" s="61">
        <v>5</v>
      </c>
      <c r="B6" s="62" t="s">
        <v>40</v>
      </c>
      <c r="C6" s="72" t="s">
        <v>4</v>
      </c>
      <c r="D6" s="71" t="s">
        <v>68</v>
      </c>
      <c r="E6" s="71" t="s">
        <v>69</v>
      </c>
      <c r="F6" s="71" t="s">
        <v>51</v>
      </c>
      <c r="G6" s="65" t="s">
        <v>52</v>
      </c>
      <c r="H6" s="66"/>
      <c r="I6" s="67">
        <v>8321</v>
      </c>
      <c r="J6" s="67">
        <v>100</v>
      </c>
      <c r="K6" s="67">
        <v>1</v>
      </c>
      <c r="L6" s="67"/>
      <c r="M6" s="67"/>
      <c r="N6" s="67"/>
      <c r="O6" s="67"/>
      <c r="P6" s="67"/>
      <c r="Q6" s="67"/>
      <c r="R6" s="67"/>
      <c r="S6" s="68">
        <f t="shared" si="1"/>
        <v>8421</v>
      </c>
      <c r="T6" s="67">
        <f>ROUND(IF(I6&gt;15000,750,I6*5%),0)</f>
        <v>416</v>
      </c>
      <c r="U6" s="69">
        <f>TAX!U6</f>
        <v>0</v>
      </c>
      <c r="V6" s="67"/>
      <c r="W6" s="67"/>
      <c r="X6" s="67"/>
      <c r="Y6" s="67"/>
      <c r="Z6" s="67"/>
      <c r="AA6" s="67"/>
      <c r="AB6" s="67"/>
      <c r="AC6" s="67"/>
      <c r="AD6" s="68">
        <f t="shared" si="2"/>
        <v>416</v>
      </c>
      <c r="AE6" s="68">
        <f t="shared" si="3"/>
        <v>8005</v>
      </c>
      <c r="AF6" s="38">
        <f t="shared" si="4"/>
        <v>0</v>
      </c>
      <c r="AG6" s="70">
        <f t="shared" si="5"/>
        <v>49926</v>
      </c>
      <c r="AH6" s="60">
        <v>60000</v>
      </c>
      <c r="AI6" s="70">
        <f t="shared" si="6"/>
        <v>4992</v>
      </c>
    </row>
    <row r="7" spans="1:35" ht="20.25" customHeight="1" x14ac:dyDescent="0.2">
      <c r="A7" s="73">
        <v>6</v>
      </c>
    </row>
    <row r="8" spans="1:35" ht="20.25" customHeight="1" x14ac:dyDescent="0.2">
      <c r="A8" s="73">
        <v>7</v>
      </c>
    </row>
    <row r="9" spans="1:35" ht="20.25" customHeight="1" x14ac:dyDescent="0.2">
      <c r="A9" s="73">
        <v>8</v>
      </c>
    </row>
    <row r="10" spans="1:35" ht="20.25" customHeight="1" x14ac:dyDescent="0.2">
      <c r="A10" s="73">
        <v>9</v>
      </c>
    </row>
    <row r="11" spans="1:35" ht="20.25" customHeight="1" x14ac:dyDescent="0.2">
      <c r="A11" s="73">
        <v>10</v>
      </c>
    </row>
  </sheetData>
  <sheetProtection algorithmName="SHA-512" hashValue="zp7sdOYkr5fXpEDXGutHqwbpUUCL0PqJYznOCbnKAwuLqJNCNXJ+9ZgpMO55z0yJeCvMQkIxXozJMyGCvXDdJA==" saltValue="Ne+2s4EqU2itlxj3NCL7sg==" spinCount="100000" sheet="1" formatCells="0" formatColumns="0" formatRows="0" insertHyperlinks="0" sort="0" autoFilter="0" pivotTables="0"/>
  <dataConsolidate/>
  <phoneticPr fontId="2" type="noConversion"/>
  <pageMargins left="0.25" right="0.25" top="0.75" bottom="0.75" header="0.3" footer="0.3"/>
  <pageSetup paperSize="9" orientation="portrait" horizontalDpi="4294967293" verticalDpi="1200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E8"/>
  <sheetViews>
    <sheetView showGridLines="0" zoomScaleNormal="100" workbookViewId="0">
      <selection activeCell="C4" sqref="C4"/>
    </sheetView>
  </sheetViews>
  <sheetFormatPr defaultColWidth="10.5703125" defaultRowHeight="42" customHeight="1" x14ac:dyDescent="0.2"/>
  <cols>
    <col min="1" max="1" width="39.7109375" bestFit="1" customWidth="1"/>
    <col min="2" max="2" width="4.7109375" customWidth="1"/>
    <col min="3" max="3" width="27.85546875" customWidth="1"/>
    <col min="4" max="4" width="16.140625" customWidth="1"/>
    <col min="5" max="5" width="54.42578125" customWidth="1"/>
  </cols>
  <sheetData>
    <row r="2" spans="1:5" ht="42" customHeight="1" x14ac:dyDescent="0.2">
      <c r="A2" s="9" t="s">
        <v>29</v>
      </c>
      <c r="C2" s="19">
        <v>5</v>
      </c>
      <c r="E2" s="10" t="str">
        <f>VLOOKUP(No,EmployeeTable,3,0)&amp;VLOOKUP(No,EmployeeTable,4,0)&amp;"  "&amp;VLOOKUP(No,EmployeeTable,5,0)</f>
        <v>นายซีดีเน็กซ์  จำกัด</v>
      </c>
    </row>
    <row r="3" spans="1:5" ht="42" customHeight="1" x14ac:dyDescent="0.8">
      <c r="A3" s="9" t="s">
        <v>56</v>
      </c>
      <c r="C3" s="22" t="s">
        <v>57</v>
      </c>
      <c r="D3" s="5"/>
      <c r="E3" s="6"/>
    </row>
    <row r="4" spans="1:5" ht="42" customHeight="1" x14ac:dyDescent="0.2">
      <c r="A4" s="9" t="s">
        <v>7</v>
      </c>
      <c r="C4" s="21">
        <f>MAX(Data!A:A)</f>
        <v>10</v>
      </c>
      <c r="E4" s="6"/>
    </row>
    <row r="5" spans="1:5" ht="42" customHeight="1" x14ac:dyDescent="0.2">
      <c r="A5" s="9" t="s">
        <v>27</v>
      </c>
      <c r="C5" s="20">
        <v>1</v>
      </c>
      <c r="E5" s="6"/>
    </row>
    <row r="6" spans="1:5" ht="42" customHeight="1" x14ac:dyDescent="0.2">
      <c r="A6" s="9" t="s">
        <v>28</v>
      </c>
      <c r="C6" s="18">
        <v>1</v>
      </c>
      <c r="E6" s="6"/>
    </row>
    <row r="7" spans="1:5" ht="42" customHeight="1" x14ac:dyDescent="0.5">
      <c r="B7" s="7"/>
      <c r="C7" s="1"/>
      <c r="D7" s="1"/>
    </row>
    <row r="8" spans="1:5" ht="42" customHeight="1" x14ac:dyDescent="0.5">
      <c r="B8" s="7"/>
      <c r="C8" s="1"/>
      <c r="D8" s="1"/>
      <c r="E8" s="8" t="s">
        <v>30</v>
      </c>
    </row>
  </sheetData>
  <sheetProtection algorithmName="SHA-512" hashValue="PSAvzMOsGvDIVocs71YQoi+93GLlG5U0HH+Z/rRHH2nZDnqTjQAxEEg5fMSv4+Ffma4E2OTeuUCU3DwLHLYgjw==" saltValue="jAlHCSMwU+ousEI2HoFWEw==" spinCount="100000" sheet="1" objects="1" scenarios="1"/>
  <hyperlinks>
    <hyperlink ref="E8" r:id="rId1"/>
  </hyperlinks>
  <pageMargins left="0" right="0" top="0" bottom="0" header="0" footer="0"/>
  <pageSetup paperSize="126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Button 1">
              <controlPr defaultSize="0" print="0" autoFill="0" autoPict="0" macro="[0]!PrintSlip">
                <anchor moveWithCells="1" sizeWithCells="1">
                  <from>
                    <xdr:col>1</xdr:col>
                    <xdr:colOff>285750</xdr:colOff>
                    <xdr:row>6</xdr:row>
                    <xdr:rowOff>323850</xdr:rowOff>
                  </from>
                  <to>
                    <xdr:col>3</xdr:col>
                    <xdr:colOff>0</xdr:colOff>
                    <xdr:row>7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6"/>
  <sheetViews>
    <sheetView workbookViewId="0">
      <selection activeCell="I13" sqref="I13"/>
    </sheetView>
  </sheetViews>
  <sheetFormatPr defaultColWidth="20.42578125" defaultRowHeight="27" customHeight="1" x14ac:dyDescent="0.2"/>
  <sheetData>
    <row r="16" spans="5:5" ht="27" customHeight="1" x14ac:dyDescent="0.2">
      <c r="E16" s="4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W5" sqref="W5"/>
    </sheetView>
  </sheetViews>
  <sheetFormatPr defaultColWidth="72.42578125" defaultRowHeight="30.75" customHeight="1" x14ac:dyDescent="0.2"/>
  <cols>
    <col min="1" max="1" width="41.7109375" customWidth="1"/>
  </cols>
  <sheetData>
    <row r="1" spans="1:1" ht="30.75" customHeight="1" x14ac:dyDescent="0.2">
      <c r="A1" t="str">
        <f>VLOOKUP(No,EmployeeTable,3,0)&amp;VLOOKUP(No,EmployeeTable,4,0)&amp;"  "&amp;VLOOKUP(No,EmployeeTable,5,0)</f>
        <v>นายซีดีเน็กซ์  จำกัด</v>
      </c>
    </row>
    <row r="2" spans="1:1" ht="30.75" customHeight="1" x14ac:dyDescent="0.2">
      <c r="A2" t="str">
        <f>VLOOKUP(No,EmployeeTable,2,0)</f>
        <v>61009</v>
      </c>
    </row>
    <row r="3" spans="1:1" ht="30.75" customHeight="1" x14ac:dyDescent="0.2">
      <c r="A3" t="str">
        <f>VLOOKUP(No,EmployeeTable,7,0)</f>
        <v>123-456-7890</v>
      </c>
    </row>
    <row r="4" spans="1:1" ht="30.75" customHeight="1" x14ac:dyDescent="0.2">
      <c r="A4" t="str">
        <f>VLOOKUP(No,EmployeeTable,6,0)</f>
        <v>ประธานกรรมการ</v>
      </c>
    </row>
    <row r="5" spans="1:1" ht="30.75" customHeight="1" x14ac:dyDescent="0.2">
      <c r="A5" s="4">
        <f>VLOOKUP(No,EmployeeTable,8,0)</f>
        <v>0</v>
      </c>
    </row>
  </sheetData>
  <sheetProtection algorithmName="SHA-512" hashValue="xiyymFtmBCacL02jBd2bchVzNUSRpPf4Hsj8h9o1FEbLRlqIupI2flEcUQTNhlWmc7L9Tu0bogy07qJVKSTjvw==" saltValue="XR2GGLVXz8c9toyYebR8R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>
      <selection activeCell="W5" sqref="W5"/>
    </sheetView>
  </sheetViews>
  <sheetFormatPr defaultRowHeight="12.75" x14ac:dyDescent="0.2"/>
  <cols>
    <col min="1" max="1" width="8.42578125" bestFit="1" customWidth="1"/>
    <col min="2" max="2" width="16.85546875" bestFit="1" customWidth="1"/>
    <col min="3" max="3" width="16.5703125" bestFit="1" customWidth="1"/>
    <col min="4" max="4" width="19.7109375" customWidth="1"/>
    <col min="5" max="5" width="11.140625" customWidth="1"/>
    <col min="6" max="6" width="14.140625" customWidth="1"/>
    <col min="7" max="7" width="24.28515625" customWidth="1"/>
    <col min="8" max="8" width="9.140625" customWidth="1"/>
    <col min="9" max="9" width="9.140625" hidden="1" customWidth="1"/>
    <col min="10" max="10" width="0" hidden="1" customWidth="1"/>
    <col min="11" max="19" width="9.140625" hidden="1" customWidth="1"/>
    <col min="20" max="20" width="5.28515625" hidden="1" customWidth="1"/>
    <col min="21" max="21" width="9.140625" style="35" hidden="1" customWidth="1"/>
  </cols>
  <sheetData>
    <row r="1" spans="1:21" ht="48.75" customHeight="1" x14ac:dyDescent="0.2">
      <c r="A1" s="23" t="s">
        <v>61</v>
      </c>
      <c r="B1" s="104" t="s">
        <v>62</v>
      </c>
      <c r="C1" s="105"/>
      <c r="D1" s="24" t="s">
        <v>63</v>
      </c>
      <c r="E1" s="24" t="s">
        <v>64</v>
      </c>
      <c r="F1" s="24" t="s">
        <v>65</v>
      </c>
      <c r="G1" s="25" t="s">
        <v>66</v>
      </c>
      <c r="U1" s="35">
        <v>0</v>
      </c>
    </row>
    <row r="2" spans="1:21" ht="15" x14ac:dyDescent="0.2">
      <c r="A2" s="23">
        <v>1</v>
      </c>
      <c r="B2" s="26">
        <v>0</v>
      </c>
      <c r="C2" s="27">
        <v>150000</v>
      </c>
      <c r="D2" s="28">
        <v>150000</v>
      </c>
      <c r="E2" s="29">
        <v>0</v>
      </c>
      <c r="F2" s="30">
        <v>0</v>
      </c>
      <c r="G2" s="31"/>
      <c r="U2" s="36">
        <f>IF(Data!AF2&lt;=TAX!$D$2,TAX!$E$2%,
IF(Data!AF2&lt;=TAX!$D$3,((Data!AF2-TAX!$D$2)*TAX!$E$3%)/12,
IF(Data!AF2&lt;=TAX!$D$4,(((Data!AF2-TAX!$D$3)*TAX!$E$4%)+TAX!$G$3)/12,
IF(Data!AF2&lt;=TAX!$D$5,(((Data!AF2-TAX!$D$4)*TAX!$E$5%)+TAX!$G$4)/12,
IF(Data!AF2&lt;=TAX!$D$6,(((Data!AF2-TAX!$D$5)*TAX!$E$6%)+TAX!$G$5)/12,
IF(Data!AF2&lt;=TAX!$D$7,(((Data!AF2-TAX!$D$6)*TAX!$E$7%)+TAX!$G$6)/12,
IF(Data!AF2&lt;=TAX!$D$8,(((Data!AF2-TAX!$D$7)*TAX!$E$8%)+TAX!$G$7)/12,
IF(Data!AF2&gt;5000000,(((Data!AF2-TAX!$D$8)*TAX!$E$9%)+TAX!$G$8)/12,""))))))))</f>
        <v>170.83333333333334</v>
      </c>
    </row>
    <row r="3" spans="1:21" ht="15" x14ac:dyDescent="0.2">
      <c r="A3" s="23">
        <v>2</v>
      </c>
      <c r="B3" s="26">
        <v>150001</v>
      </c>
      <c r="C3" s="27">
        <v>300000</v>
      </c>
      <c r="D3" s="28">
        <v>300000</v>
      </c>
      <c r="E3" s="29">
        <v>5</v>
      </c>
      <c r="F3" s="30">
        <v>7500</v>
      </c>
      <c r="G3" s="32">
        <v>7500</v>
      </c>
      <c r="U3" s="36">
        <f>IF(Data!AF3&lt;=TAX!$D$2,TAX!$E$2%,
IF(Data!AF3&lt;=TAX!$D$3,((Data!AF3-TAX!$D$2)*TAX!$E$3%)/12,
IF(Data!AF3&lt;=TAX!$D$4,(((Data!AF3-TAX!$D$3)*TAX!$E$4%)+TAX!$G$3)/12,
IF(Data!AF3&lt;=TAX!$D$5,(((Data!AF3-TAX!$D$4)*TAX!$E$5%)+TAX!$G$4)/12,
IF(Data!AF3&lt;=TAX!$D$6,(((Data!AF3-TAX!$D$5)*TAX!$E$6%)+TAX!$G$5)/12,
IF(Data!AF3&lt;=TAX!$D$7,(((Data!AF3-TAX!$D$6)*TAX!$E$7%)+TAX!$G$6)/12,
IF(Data!AF3&lt;=TAX!$D$8,(((Data!AF3-TAX!$D$7)*TAX!$E$8%)+TAX!$G$7)/12,
IF(Data!AF3&gt;5000000,(((Data!AF3-TAX!$D$8)*TAX!$E$9%)+TAX!$G$8)/12,""))))))))</f>
        <v>0</v>
      </c>
    </row>
    <row r="4" spans="1:21" ht="15" x14ac:dyDescent="0.2">
      <c r="A4" s="23">
        <v>3</v>
      </c>
      <c r="B4" s="26">
        <v>300001</v>
      </c>
      <c r="C4" s="27">
        <v>500000</v>
      </c>
      <c r="D4" s="28">
        <v>500000</v>
      </c>
      <c r="E4" s="29">
        <v>10</v>
      </c>
      <c r="F4" s="30">
        <v>20000</v>
      </c>
      <c r="G4" s="32">
        <v>27500</v>
      </c>
      <c r="U4" s="36">
        <f>IF(Data!AF4&lt;=TAX!$D$2,TAX!$E$2%,
IF(Data!AF4&lt;=TAX!$D$3,((Data!AF4-TAX!$D$2)*TAX!$E$3%)/12,
IF(Data!AF4&lt;=TAX!$D$4,(((Data!AF4-TAX!$D$3)*TAX!$E$4%)+TAX!$G$3)/12,
IF(Data!AF4&lt;=TAX!$D$5,(((Data!AF4-TAX!$D$4)*TAX!$E$5%)+TAX!$G$4)/12,
IF(Data!AF4&lt;=TAX!$D$6,(((Data!AF4-TAX!$D$5)*TAX!$E$6%)+TAX!$G$5)/12,
IF(Data!AF4&lt;=TAX!$D$7,(((Data!AF4-TAX!$D$6)*TAX!$E$7%)+TAX!$G$6)/12,
IF(Data!AF4&lt;=TAX!$D$8,(((Data!AF4-TAX!$D$7)*TAX!$E$8%)+TAX!$G$7)/12,
IF(Data!AF4&gt;5000000,(((Data!AF4-TAX!$D$8)*TAX!$E$9%)+TAX!$G$8)/12,""))))))))</f>
        <v>240.33333333333334</v>
      </c>
    </row>
    <row r="5" spans="1:21" ht="15" x14ac:dyDescent="0.2">
      <c r="A5" s="23">
        <v>4</v>
      </c>
      <c r="B5" s="26">
        <v>500001</v>
      </c>
      <c r="C5" s="27">
        <v>750000</v>
      </c>
      <c r="D5" s="28">
        <v>750000</v>
      </c>
      <c r="E5" s="29">
        <v>15</v>
      </c>
      <c r="F5" s="30">
        <v>37500</v>
      </c>
      <c r="G5" s="32">
        <v>65000</v>
      </c>
      <c r="U5" s="36">
        <f>IF(Data!AF5&lt;=TAX!$D$2,TAX!$E$2%,
IF(Data!AF5&lt;=TAX!$D$3,((Data!AF5-TAX!$D$2)*TAX!$E$3%)/12,
IF(Data!AF5&lt;=TAX!$D$4,(((Data!AF5-TAX!$D$3)*TAX!$E$4%)+TAX!$G$3)/12,
IF(Data!AF5&lt;=TAX!$D$5,(((Data!AF5-TAX!$D$4)*TAX!$E$5%)+TAX!$G$4)/12,
IF(Data!AF5&lt;=TAX!$D$6,(((Data!AF5-TAX!$D$5)*TAX!$E$6%)+TAX!$G$5)/12,
IF(Data!AF5&lt;=TAX!$D$7,(((Data!AF5-TAX!$D$6)*TAX!$E$7%)+TAX!$G$6)/12,
IF(Data!AF5&lt;=TAX!$D$8,(((Data!AF5-TAX!$D$7)*TAX!$E$8%)+TAX!$G$7)/12,
IF(Data!AF5&gt;5000000,(((Data!AF5-TAX!$D$8)*TAX!$E$9%)+TAX!$G$8)/12,""))))))))</f>
        <v>0</v>
      </c>
    </row>
    <row r="6" spans="1:21" ht="15" x14ac:dyDescent="0.2">
      <c r="A6" s="23">
        <v>5</v>
      </c>
      <c r="B6" s="26">
        <v>750001</v>
      </c>
      <c r="C6" s="27">
        <v>1000000</v>
      </c>
      <c r="D6" s="28">
        <v>1000000</v>
      </c>
      <c r="E6" s="29">
        <v>20</v>
      </c>
      <c r="F6" s="30">
        <v>50000</v>
      </c>
      <c r="G6" s="32">
        <v>115000</v>
      </c>
      <c r="U6" s="36">
        <f>IF(Data!AF6&lt;=TAX!$D$2,TAX!$E$2%,
IF(Data!AF6&lt;=TAX!$D$3,((Data!AF6-TAX!$D$2)*TAX!$E$3%)/12,
IF(Data!AF6&lt;=TAX!$D$4,(((Data!AF6-TAX!$D$3)*TAX!$E$4%)+TAX!$G$3)/12,
IF(Data!AF6&lt;=TAX!$D$5,(((Data!AF6-TAX!$D$4)*TAX!$E$5%)+TAX!$G$4)/12,
IF(Data!AF6&lt;=TAX!$D$6,(((Data!AF6-TAX!$D$5)*TAX!$E$6%)+TAX!$G$5)/12,
IF(Data!AF6&lt;=TAX!$D$7,(((Data!AF6-TAX!$D$6)*TAX!$E$7%)+TAX!$G$6)/12,
IF(Data!AF6&lt;=TAX!$D$8,(((Data!AF6-TAX!$D$7)*TAX!$E$8%)+TAX!$G$7)/12,
IF(Data!AF6&gt;5000000,(((Data!AF6-TAX!$D$8)*TAX!$E$9%)+TAX!$G$8)/12,""))))))))</f>
        <v>0</v>
      </c>
    </row>
    <row r="7" spans="1:21" ht="15" x14ac:dyDescent="0.2">
      <c r="A7" s="23">
        <v>6</v>
      </c>
      <c r="B7" s="26">
        <v>1000001</v>
      </c>
      <c r="C7" s="27">
        <v>2000000</v>
      </c>
      <c r="D7" s="28">
        <v>2000000</v>
      </c>
      <c r="E7" s="29">
        <v>25</v>
      </c>
      <c r="F7" s="30">
        <v>250000</v>
      </c>
      <c r="G7" s="32">
        <v>365000</v>
      </c>
      <c r="U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" spans="1:21" ht="15" x14ac:dyDescent="0.2">
      <c r="A8" s="23">
        <v>7</v>
      </c>
      <c r="B8" s="26">
        <v>2000001</v>
      </c>
      <c r="C8" s="27">
        <v>5000000</v>
      </c>
      <c r="D8" s="28">
        <v>5000000</v>
      </c>
      <c r="E8" s="29">
        <v>30</v>
      </c>
      <c r="F8" s="30">
        <v>900000</v>
      </c>
      <c r="G8" s="32">
        <v>1265000</v>
      </c>
      <c r="U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" spans="1:21" ht="15" x14ac:dyDescent="0.2">
      <c r="A9" s="23">
        <v>8</v>
      </c>
      <c r="B9" s="26">
        <v>5000001</v>
      </c>
      <c r="C9" s="33"/>
      <c r="D9" s="28"/>
      <c r="E9" s="29">
        <v>35</v>
      </c>
      <c r="F9" s="30" t="s">
        <v>67</v>
      </c>
      <c r="G9" s="34"/>
      <c r="U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0" spans="1:21" x14ac:dyDescent="0.2">
      <c r="U1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1" spans="1:21" x14ac:dyDescent="0.2">
      <c r="U1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2" spans="1:21" x14ac:dyDescent="0.2">
      <c r="U1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3" spans="1:21" x14ac:dyDescent="0.2">
      <c r="U1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4" spans="1:21" x14ac:dyDescent="0.2">
      <c r="U1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5" spans="1:21" x14ac:dyDescent="0.2">
      <c r="U1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6" spans="1:21" x14ac:dyDescent="0.2">
      <c r="U1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7" spans="21:21" x14ac:dyDescent="0.2">
      <c r="U1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8" spans="21:21" x14ac:dyDescent="0.2">
      <c r="U1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9" spans="21:21" x14ac:dyDescent="0.2">
      <c r="U1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0" spans="21:21" x14ac:dyDescent="0.2">
      <c r="U2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1" spans="21:21" x14ac:dyDescent="0.2">
      <c r="U2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2" spans="21:21" x14ac:dyDescent="0.2">
      <c r="U2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3" spans="21:21" x14ac:dyDescent="0.2">
      <c r="U2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4" spans="21:21" x14ac:dyDescent="0.2">
      <c r="U2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5" spans="21:21" x14ac:dyDescent="0.2">
      <c r="U2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6" spans="21:21" x14ac:dyDescent="0.2">
      <c r="U2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7" spans="21:21" x14ac:dyDescent="0.2">
      <c r="U2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8" spans="21:21" x14ac:dyDescent="0.2">
      <c r="U2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29" spans="21:21" x14ac:dyDescent="0.2">
      <c r="U2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0" spans="21:21" x14ac:dyDescent="0.2">
      <c r="U3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1" spans="21:21" x14ac:dyDescent="0.2">
      <c r="U3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2" spans="21:21" x14ac:dyDescent="0.2">
      <c r="U3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3" spans="21:21" x14ac:dyDescent="0.2">
      <c r="U3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4" spans="21:21" x14ac:dyDescent="0.2">
      <c r="U3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5" spans="21:21" x14ac:dyDescent="0.2">
      <c r="U3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6" spans="21:21" x14ac:dyDescent="0.2">
      <c r="U3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7" spans="21:21" x14ac:dyDescent="0.2">
      <c r="U3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8" spans="21:21" x14ac:dyDescent="0.2">
      <c r="U3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39" spans="21:21" x14ac:dyDescent="0.2">
      <c r="U3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0" spans="21:21" x14ac:dyDescent="0.2">
      <c r="U4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1" spans="21:21" x14ac:dyDescent="0.2">
      <c r="U4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2" spans="21:21" x14ac:dyDescent="0.2">
      <c r="U4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3" spans="21:21" x14ac:dyDescent="0.2">
      <c r="U4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4" spans="21:21" x14ac:dyDescent="0.2">
      <c r="U4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5" spans="21:21" x14ac:dyDescent="0.2">
      <c r="U4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6" spans="21:21" x14ac:dyDescent="0.2">
      <c r="U4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7" spans="21:21" x14ac:dyDescent="0.2">
      <c r="U4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8" spans="21:21" x14ac:dyDescent="0.2">
      <c r="U4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49" spans="21:21" x14ac:dyDescent="0.2">
      <c r="U4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0" spans="21:21" x14ac:dyDescent="0.2">
      <c r="U5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1" spans="21:21" x14ac:dyDescent="0.2">
      <c r="U5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2" spans="21:21" x14ac:dyDescent="0.2">
      <c r="U5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3" spans="21:21" x14ac:dyDescent="0.2">
      <c r="U5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4" spans="21:21" x14ac:dyDescent="0.2">
      <c r="U5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5" spans="21:21" x14ac:dyDescent="0.2">
      <c r="U5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6" spans="21:21" x14ac:dyDescent="0.2">
      <c r="U5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7" spans="21:21" x14ac:dyDescent="0.2">
      <c r="U5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8" spans="21:21" x14ac:dyDescent="0.2">
      <c r="U5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59" spans="21:21" x14ac:dyDescent="0.2">
      <c r="U5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0" spans="21:21" x14ac:dyDescent="0.2">
      <c r="U6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1" spans="21:21" x14ac:dyDescent="0.2">
      <c r="U6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2" spans="21:21" x14ac:dyDescent="0.2">
      <c r="U6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3" spans="21:21" x14ac:dyDescent="0.2">
      <c r="U6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4" spans="21:21" x14ac:dyDescent="0.2">
      <c r="U6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5" spans="21:21" x14ac:dyDescent="0.2">
      <c r="U6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6" spans="21:21" x14ac:dyDescent="0.2">
      <c r="U6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7" spans="21:21" x14ac:dyDescent="0.2">
      <c r="U6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8" spans="21:21" x14ac:dyDescent="0.2">
      <c r="U6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69" spans="21:21" x14ac:dyDescent="0.2">
      <c r="U6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0" spans="21:21" x14ac:dyDescent="0.2">
      <c r="U7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1" spans="21:21" x14ac:dyDescent="0.2">
      <c r="U7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2" spans="21:21" x14ac:dyDescent="0.2">
      <c r="U7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3" spans="21:21" x14ac:dyDescent="0.2">
      <c r="U7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4" spans="21:21" x14ac:dyDescent="0.2">
      <c r="U7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5" spans="21:21" x14ac:dyDescent="0.2">
      <c r="U7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6" spans="21:21" x14ac:dyDescent="0.2">
      <c r="U7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7" spans="21:21" x14ac:dyDescent="0.2">
      <c r="U7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8" spans="21:21" x14ac:dyDescent="0.2">
      <c r="U7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79" spans="21:21" x14ac:dyDescent="0.2">
      <c r="U7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0" spans="21:21" x14ac:dyDescent="0.2">
      <c r="U8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1" spans="21:21" x14ac:dyDescent="0.2">
      <c r="U8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2" spans="21:21" x14ac:dyDescent="0.2">
      <c r="U8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3" spans="21:21" x14ac:dyDescent="0.2">
      <c r="U8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4" spans="21:21" x14ac:dyDescent="0.2">
      <c r="U8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5" spans="21:21" x14ac:dyDescent="0.2">
      <c r="U8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6" spans="21:21" x14ac:dyDescent="0.2">
      <c r="U8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7" spans="21:21" x14ac:dyDescent="0.2">
      <c r="U8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8" spans="21:21" x14ac:dyDescent="0.2">
      <c r="U8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89" spans="21:21" x14ac:dyDescent="0.2">
      <c r="U8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0" spans="21:21" x14ac:dyDescent="0.2">
      <c r="U9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1" spans="21:21" x14ac:dyDescent="0.2">
      <c r="U9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2" spans="21:21" x14ac:dyDescent="0.2">
      <c r="U92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3" spans="21:21" x14ac:dyDescent="0.2">
      <c r="U93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4" spans="21:21" x14ac:dyDescent="0.2">
      <c r="U94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5" spans="21:21" x14ac:dyDescent="0.2">
      <c r="U95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6" spans="21:21" x14ac:dyDescent="0.2">
      <c r="U96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7" spans="21:21" x14ac:dyDescent="0.2">
      <c r="U97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8" spans="21:21" x14ac:dyDescent="0.2">
      <c r="U98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99" spans="21:21" x14ac:dyDescent="0.2">
      <c r="U99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00" spans="21:21" x14ac:dyDescent="0.2">
      <c r="U100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  <row r="101" spans="21:21" x14ac:dyDescent="0.2">
      <c r="U101" s="36" t="e">
        <f>IF(Data!#REF!&lt;=TAX!$D$2,TAX!$E$2%,
IF(Data!#REF!&lt;=TAX!$D$3,((Data!#REF!-TAX!$D$2)*TAX!$E$3%)/12,
IF(Data!#REF!&lt;=TAX!$D$4,(((Data!#REF!-TAX!$D$3)*TAX!$E$4%)+TAX!$G$3)/12,
IF(Data!#REF!&lt;=TAX!$D$5,(((Data!#REF!-TAX!$D$4)*TAX!$E$5%)+TAX!$G$4)/12,
IF(Data!#REF!&lt;=TAX!$D$6,(((Data!#REF!-TAX!$D$5)*TAX!$E$6%)+TAX!$G$5)/12,
IF(Data!#REF!&lt;=TAX!$D$7,(((Data!#REF!-TAX!$D$6)*TAX!$E$7%)+TAX!$G$6)/12,
IF(Data!#REF!&lt;=TAX!$D$8,(((Data!#REF!-TAX!$D$7)*TAX!$E$8%)+TAX!$G$7)/12,
IF(Data!#REF!&gt;5000000,(((Data!#REF!-TAX!$D$8)*TAX!$E$9%)+TAX!$G$8)/12,""))))))))</f>
        <v>#REF!</v>
      </c>
    </row>
  </sheetData>
  <sheetProtection algorithmName="SHA-512" hashValue="+uso4pTvmNTodVMf9CqtLGyTeiabkKDjkfwE+qavLRqjYVtr+mz8DuSC5Ir/Xl96HufuYdlFlAVBsDWZsdV8Jw==" saltValue="6wX8oTxoI3pr9xVbxromqQ==" spinCount="100000" sheet="1" objects="1" scenarios="1" selectLockedCells="1" selectUnlockedCells="1"/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Form</vt:lpstr>
      <vt:lpstr>Data</vt:lpstr>
      <vt:lpstr>Print</vt:lpstr>
      <vt:lpstr>คู่มือ</vt:lpstr>
      <vt:lpstr>Sheet1</vt:lpstr>
      <vt:lpstr>TAX</vt:lpstr>
      <vt:lpstr>EmployeeTable</vt:lpstr>
      <vt:lpstr>Finish</vt:lpstr>
      <vt:lpstr>No</vt:lpstr>
      <vt:lpstr>Start</vt:lpstr>
      <vt:lpstr>Total</vt:lpstr>
    </vt:vector>
  </TitlesOfParts>
  <Company>STP&amp;I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Tharapon</dc:creator>
  <cp:lastModifiedBy>deeprom deeprom</cp:lastModifiedBy>
  <cp:lastPrinted>2021-01-16T07:58:23Z</cp:lastPrinted>
  <dcterms:created xsi:type="dcterms:W3CDTF">2005-09-30T06:28:53Z</dcterms:created>
  <dcterms:modified xsi:type="dcterms:W3CDTF">2023-01-19T08:44:05Z</dcterms:modified>
</cp:coreProperties>
</file>